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VHS_Statistik\Berichtsjahre\Planung_Doku_BJ2024\Jahresband\fuerHomepage\"/>
    </mc:Choice>
  </mc:AlternateContent>
  <xr:revisionPtr revIDLastSave="0" documentId="13_ncr:1_{8D7EED6E-5363-4D32-9189-33C190EBB379}" xr6:coauthVersionLast="47" xr6:coauthVersionMax="47" xr10:uidLastSave="{00000000-0000-0000-0000-000000000000}"/>
  <bookViews>
    <workbookView xWindow="3150" yWindow="1845" windowWidth="21600" windowHeight="15225" tabRatio="923" firstSheet="1" activeTab="1" xr2:uid="{FD6B1789-D8F1-4FAF-BB7A-81D6A291897F}"/>
  </bookViews>
  <sheets>
    <sheet name="Hilfswerte" sheetId="104" state="hidden" r:id="rId1"/>
    <sheet name="Vorblatt" sheetId="169" r:id="rId2"/>
    <sheet name="Inhaltsverzeichnis" sheetId="168" r:id="rId3"/>
    <sheet name="Tabelle1" sheetId="1" r:id="rId4"/>
    <sheet name="Tabelle 1.1" sheetId="77" r:id="rId5"/>
    <sheet name="Tabelle 2" sheetId="105" r:id="rId6"/>
    <sheet name="Tabelle 2.1" sheetId="106" r:id="rId7"/>
    <sheet name="Tabelle 2.2 " sheetId="107" r:id="rId8"/>
    <sheet name="Tabelle 2.3" sheetId="108" r:id="rId9"/>
    <sheet name="Tabelle 2.4" sheetId="109" r:id="rId10"/>
    <sheet name="Tabelle 2.5" sheetId="110" r:id="rId11"/>
    <sheet name="Tabelle 3" sheetId="111" r:id="rId12"/>
    <sheet name="Tabelle 4" sheetId="112" r:id="rId13"/>
    <sheet name="Tabelle 5" sheetId="113" r:id="rId14"/>
    <sheet name="Tabelle 6" sheetId="114" r:id="rId15"/>
    <sheet name="Tabelle 7" sheetId="115" r:id="rId16"/>
    <sheet name="Tabelle 8" sheetId="116" r:id="rId17"/>
    <sheet name="Tabelle 8.1" sheetId="117" r:id="rId18"/>
    <sheet name="Tabelle 8.2" sheetId="118" r:id="rId19"/>
    <sheet name="Tabelle 8.3" sheetId="119" r:id="rId20"/>
    <sheet name="Tabelle 8.4" sheetId="120" r:id="rId21"/>
    <sheet name="Tabelle 8.5" sheetId="121" r:id="rId22"/>
    <sheet name="Tabelle 9" sheetId="122" r:id="rId23"/>
    <sheet name="Tabelle 9.1" sheetId="123" r:id="rId24"/>
    <sheet name="Tabelle 10" sheetId="124" r:id="rId25"/>
    <sheet name="Tabelle 11" sheetId="125" r:id="rId26"/>
    <sheet name="Tabelle 12" sheetId="126" r:id="rId27"/>
    <sheet name="Tabelle 13" sheetId="127" r:id="rId28"/>
    <sheet name="Tabelle 14" sheetId="128" r:id="rId29"/>
    <sheet name="Tabelle 15" sheetId="129" r:id="rId30"/>
    <sheet name="Tabelle 16" sheetId="130" r:id="rId31"/>
    <sheet name="Tabelle 17" sheetId="131" r:id="rId32"/>
    <sheet name="Tabelle 17.1" sheetId="132" r:id="rId33"/>
    <sheet name="Tabelle 18" sheetId="133" r:id="rId34"/>
    <sheet name="Tabelle 19" sheetId="134" r:id="rId35"/>
    <sheet name="Tabelle 20" sheetId="135" r:id="rId36"/>
    <sheet name="Tabelle 21" sheetId="136" r:id="rId37"/>
    <sheet name="Tabelle 22" sheetId="137" r:id="rId38"/>
    <sheet name="Tabelle 23" sheetId="138" r:id="rId39"/>
    <sheet name="Tabelle 24" sheetId="139" r:id="rId40"/>
    <sheet name="Tabelle 25" sheetId="140" r:id="rId41"/>
    <sheet name="Tabelle 26" sheetId="141" r:id="rId42"/>
    <sheet name="Tabelle 27" sheetId="142" r:id="rId43"/>
    <sheet name="Tabelle 28" sheetId="143" r:id="rId44"/>
    <sheet name="Tabelle 29" sheetId="144" r:id="rId45"/>
    <sheet name="Tabelle 30" sheetId="145" r:id="rId46"/>
    <sheet name="Abb. 10 Geschlecht (Spinnengraf" sheetId="162" state="hidden" r:id="rId47"/>
  </sheets>
  <definedNames>
    <definedName name="_xlnm.Print_Area" localSheetId="46">'Abb. 10 Geschlecht (Spinnengraf'!$A$1:$K$33</definedName>
    <definedName name="_xlnm.Print_Area" localSheetId="4">'Tabelle 1.1'!$A$1:$E$43</definedName>
    <definedName name="_xlnm.Print_Area" localSheetId="24">'Tabelle 10'!$A$1:$I$27</definedName>
    <definedName name="_xlnm.Print_Area" localSheetId="25">'Tabelle 11'!$A$1:$AP$45</definedName>
    <definedName name="_xlnm.Print_Area" localSheetId="26">'Tabelle 12'!$A$1:$M$26</definedName>
    <definedName name="_xlnm.Print_Area" localSheetId="27">'Tabelle 13'!$A$1:$T$28</definedName>
    <definedName name="_xlnm.Print_Area" localSheetId="28">'Tabelle 14'!$A$1:$BJ$28</definedName>
    <definedName name="_xlnm.Print_Area" localSheetId="29">'Tabelle 15'!$A$1:$K$27</definedName>
    <definedName name="_xlnm.Print_Area" localSheetId="30">'Tabelle 16'!$A$1:$S$45</definedName>
    <definedName name="_xlnm.Print_Area" localSheetId="31">'Tabelle 17'!$A$1:$Z$45</definedName>
    <definedName name="_xlnm.Print_Area" localSheetId="33">'Tabelle 18'!$A$1:$Z$45</definedName>
    <definedName name="_xlnm.Print_Area" localSheetId="34">'Tabelle 19'!$A$1:$AH$45</definedName>
    <definedName name="_xlnm.Print_Area" localSheetId="5">'Tabelle 2'!$A$1:$M$45</definedName>
    <definedName name="_xlnm.Print_Area" localSheetId="6">'Tabelle 2.1'!$A$1:$I$45</definedName>
    <definedName name="_xlnm.Print_Area" localSheetId="7">'Tabelle 2.2 '!$A$1:$AK$46</definedName>
    <definedName name="_xlnm.Print_Area" localSheetId="8">'Tabelle 2.3'!$A$1:$I$45</definedName>
    <definedName name="_xlnm.Print_Area" localSheetId="9">'Tabelle 2.4'!$A$1:$I$45</definedName>
    <definedName name="_xlnm.Print_Area" localSheetId="10">'Tabelle 2.5'!$A$1:$H$45</definedName>
    <definedName name="_xlnm.Print_Area" localSheetId="35">'Tabelle 20'!$A$1:$Z$45</definedName>
    <definedName name="_xlnm.Print_Area" localSheetId="36">'Tabelle 21'!$A$1:$AC$45</definedName>
    <definedName name="_xlnm.Print_Area" localSheetId="37">'Tabelle 22'!$A$1:$M$46</definedName>
    <definedName name="_xlnm.Print_Area" localSheetId="38">'Tabelle 23'!$A$1:$E$27</definedName>
    <definedName name="_xlnm.Print_Area" localSheetId="39">'Tabelle 24'!$A$1:$M$45</definedName>
    <definedName name="_xlnm.Print_Area" localSheetId="40">'Tabelle 25'!$A$1:$D$27</definedName>
    <definedName name="_xlnm.Print_Area" localSheetId="41">'Tabelle 26'!$A$1:$D$27</definedName>
    <definedName name="_xlnm.Print_Area" localSheetId="42">'Tabelle 27'!$A$1:$D$27</definedName>
    <definedName name="_xlnm.Print_Area" localSheetId="43">'Tabelle 28'!$A$1:$AK$48</definedName>
    <definedName name="_xlnm.Print_Area" localSheetId="44">'Tabelle 29'!$A$1:$Q$28</definedName>
    <definedName name="_xlnm.Print_Area" localSheetId="11">'Tabelle 3'!$A$1:$M$45</definedName>
    <definedName name="_xlnm.Print_Area" localSheetId="45">'Tabelle 30'!$A$1:$I$27</definedName>
    <definedName name="_xlnm.Print_Area" localSheetId="12">'Tabelle 4'!$A$1:$R$47</definedName>
    <definedName name="_xlnm.Print_Area" localSheetId="13">'Tabelle 5'!$A$1:$M$45</definedName>
    <definedName name="_xlnm.Print_Area" localSheetId="14">'Tabelle 6'!$A$1:$E$43</definedName>
    <definedName name="_xlnm.Print_Area" localSheetId="15">'Tabelle 7'!$A$1:$Q$45</definedName>
    <definedName name="_xlnm.Print_Area" localSheetId="16">'Tabelle 8'!$A$1:$Z$45</definedName>
    <definedName name="_xlnm.Print_Area" localSheetId="17">'Tabelle 8.1'!$A$1:$P$46</definedName>
    <definedName name="_xlnm.Print_Area" localSheetId="18">'Tabelle 8.2'!$A$1:$Z$45</definedName>
    <definedName name="_xlnm.Print_Area" localSheetId="19">'Tabelle 8.3'!$A$1:$Z$45</definedName>
    <definedName name="_xlnm.Print_Area" localSheetId="20">'Tabelle 8.4'!$A$1:$Z$45</definedName>
    <definedName name="_xlnm.Print_Area" localSheetId="21">'Tabelle 8.5'!$A$1:$Z$45</definedName>
    <definedName name="_xlnm.Print_Area" localSheetId="22">'Tabelle 9'!$A$1:$J$112</definedName>
    <definedName name="_xlnm.Print_Area" localSheetId="23">'Tabelle 9.1'!$A$1:$M$46</definedName>
    <definedName name="_xlnm.Print_Area" localSheetId="3">Tabelle1!$A$1:$M$44</definedName>
    <definedName name="_xlnm.Print_Titles" localSheetId="22">'Tabelle 9'!$1:$2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06" l="1"/>
  <c r="A7" i="168" s="1"/>
  <c r="Q1" i="136"/>
  <c r="A1" i="136"/>
  <c r="A43" i="168" s="1"/>
  <c r="N40" i="133"/>
  <c r="L23" i="127"/>
  <c r="AV23" i="128"/>
  <c r="AG23" i="128"/>
  <c r="R23" i="128"/>
  <c r="N40" i="121"/>
  <c r="A40" i="121"/>
  <c r="N40" i="120"/>
  <c r="A40" i="120"/>
  <c r="N40" i="119"/>
  <c r="A40" i="119"/>
  <c r="A9" i="169"/>
  <c r="A55" i="168"/>
  <c r="A50" i="168"/>
  <c r="A48" i="168"/>
  <c r="A47" i="168"/>
  <c r="A40" i="168"/>
  <c r="A39" i="168"/>
  <c r="A32" i="168"/>
  <c r="A31" i="168"/>
  <c r="A26" i="168"/>
  <c r="A17" i="168"/>
  <c r="A12" i="168"/>
  <c r="A10" i="168"/>
  <c r="A4" i="168"/>
  <c r="A1" i="114"/>
  <c r="A18" i="168" s="1"/>
  <c r="A1" i="162"/>
  <c r="A1" i="125"/>
  <c r="A30" i="168" s="1"/>
  <c r="C40" i="162"/>
  <c r="D40" i="162"/>
  <c r="B40" i="162"/>
  <c r="G40" i="162"/>
  <c r="E40" i="162"/>
  <c r="C39" i="162"/>
  <c r="I39" i="162"/>
  <c r="H39" i="162"/>
  <c r="F39" i="162"/>
  <c r="I40" i="162"/>
  <c r="H40" i="162"/>
  <c r="F40" i="162"/>
  <c r="D39" i="162"/>
  <c r="B39" i="162"/>
  <c r="G39" i="162"/>
  <c r="E39" i="162"/>
  <c r="AD1" i="125"/>
  <c r="A1" i="140"/>
  <c r="A49" i="168" s="1"/>
  <c r="Q1" i="125"/>
  <c r="A1" i="139"/>
  <c r="A1" i="132"/>
  <c r="A1" i="117"/>
  <c r="A22" i="168" s="1"/>
  <c r="C3" i="1"/>
  <c r="A1" i="144"/>
  <c r="AG1" i="128"/>
  <c r="AV1" i="128"/>
  <c r="A1" i="128"/>
  <c r="A33" i="168" s="1"/>
  <c r="R1" i="128"/>
  <c r="A1" i="121"/>
  <c r="N1" i="121"/>
  <c r="N1" i="120"/>
  <c r="A1" i="131"/>
  <c r="A38" i="168" s="1"/>
  <c r="A1" i="145"/>
  <c r="A56" i="168" s="1"/>
  <c r="AC1" i="143"/>
  <c r="A1" i="141"/>
  <c r="A1" i="138"/>
  <c r="R1" i="134"/>
  <c r="T1" i="143"/>
  <c r="A1" i="142"/>
  <c r="A51" i="168" s="1"/>
  <c r="A1" i="137"/>
  <c r="A46" i="168" s="1"/>
  <c r="A1" i="134"/>
  <c r="A41" i="168" s="1"/>
  <c r="K1" i="143"/>
  <c r="N1" i="135"/>
  <c r="N1" i="133"/>
  <c r="A1" i="133"/>
  <c r="A1" i="143"/>
  <c r="A54" i="168" s="1"/>
  <c r="A1" i="135"/>
  <c r="A42" i="168" s="1"/>
  <c r="I1" i="130"/>
  <c r="N1" i="131"/>
  <c r="A1" i="129"/>
  <c r="A34" i="168" s="1"/>
  <c r="A1" i="130"/>
  <c r="A35" i="168" s="1"/>
  <c r="A40" i="136"/>
  <c r="A40" i="125"/>
  <c r="A40" i="113"/>
  <c r="A22" i="138"/>
  <c r="A23" i="127"/>
  <c r="N40" i="116"/>
  <c r="A39" i="115"/>
  <c r="A40" i="135"/>
  <c r="A41" i="123"/>
  <c r="A40" i="111"/>
  <c r="A22" i="140"/>
  <c r="A22" i="129"/>
  <c r="A40" i="118"/>
  <c r="A22" i="145"/>
  <c r="A40" i="134"/>
  <c r="A40" i="109"/>
  <c r="N40" i="135"/>
  <c r="A21" i="124"/>
  <c r="A42" i="112"/>
  <c r="T41" i="143"/>
  <c r="A40" i="132"/>
  <c r="M41" i="107"/>
  <c r="Q40" i="136"/>
  <c r="Q40" i="125"/>
  <c r="A38" i="114"/>
  <c r="A41" i="143"/>
  <c r="A40" i="131"/>
  <c r="A40" i="106"/>
  <c r="AC41" i="143"/>
  <c r="A40" i="133"/>
  <c r="A40" i="108"/>
  <c r="A32" i="162"/>
  <c r="A22" i="141"/>
  <c r="A40" i="130"/>
  <c r="N40" i="118"/>
  <c r="A38" i="77"/>
  <c r="A21" i="126" s="1"/>
  <c r="A23" i="144"/>
  <c r="R40" i="134"/>
  <c r="A107" i="122"/>
  <c r="A40" i="110"/>
  <c r="A40" i="139"/>
  <c r="A23" i="128"/>
  <c r="A40" i="117"/>
  <c r="A22" i="142"/>
  <c r="I40" i="130"/>
  <c r="A40" i="105"/>
  <c r="A41" i="137"/>
  <c r="AD40" i="125"/>
  <c r="A40" i="116"/>
  <c r="A39" i="1"/>
  <c r="K41" i="143"/>
  <c r="N40" i="131"/>
  <c r="A41" i="107"/>
  <c r="L1" i="127"/>
  <c r="A1" i="127"/>
  <c r="A1" i="123"/>
  <c r="A28" i="168" s="1"/>
  <c r="A1" i="126"/>
  <c r="A1" i="124"/>
  <c r="A29" i="168" s="1"/>
  <c r="A1" i="122"/>
  <c r="A27" i="168" s="1"/>
  <c r="A1" i="110"/>
  <c r="A11" i="168" s="1"/>
  <c r="A1" i="118"/>
  <c r="A23" i="168" s="1"/>
  <c r="A1" i="112"/>
  <c r="A16" i="168" s="1"/>
  <c r="A1" i="120"/>
  <c r="A25" i="168" s="1"/>
  <c r="A1" i="107"/>
  <c r="A8" i="168" s="1"/>
  <c r="A1" i="111"/>
  <c r="A1" i="113"/>
  <c r="A1" i="115"/>
  <c r="A13" i="168" s="1"/>
  <c r="N1" i="118"/>
  <c r="A1" i="108"/>
  <c r="A9" i="168" s="1"/>
  <c r="A1" i="116"/>
  <c r="A21" i="168" s="1"/>
  <c r="A1" i="119"/>
  <c r="A24" i="168" s="1"/>
  <c r="A1" i="105"/>
  <c r="A6" i="168" s="1"/>
  <c r="A1" i="109"/>
  <c r="N1" i="116"/>
  <c r="N1" i="119"/>
  <c r="A1" i="77"/>
  <c r="A5" i="168" s="1"/>
  <c r="A1" i="1"/>
  <c r="M1" i="107"/>
  <c r="AB1" i="107"/>
  <c r="AB41" i="107"/>
</calcChain>
</file>

<file path=xl/sharedStrings.xml><?xml version="1.0" encoding="utf-8"?>
<sst xmlns="http://schemas.openxmlformats.org/spreadsheetml/2006/main" count="4335" uniqueCount="477">
  <si>
    <t>Einwohner</t>
  </si>
  <si>
    <t>Politik -
Gesellschaft -
Umwelt</t>
  </si>
  <si>
    <t>Kultur -
Gestalten</t>
  </si>
  <si>
    <t>Volkshochschulen</t>
  </si>
  <si>
    <t>Außenstellen</t>
  </si>
  <si>
    <t>Rechtsträger</t>
  </si>
  <si>
    <t>Anzahl</t>
  </si>
  <si>
    <t>davon haupt-beruflich geleitet</t>
  </si>
  <si>
    <t>Zweck-verband</t>
  </si>
  <si>
    <t xml:space="preserve"> </t>
  </si>
  <si>
    <t>davon pädagogisch-planende Tätigkeit in der VHS</t>
  </si>
  <si>
    <t>davon andere Tätigkeit beim Träger (Personalunion)</t>
  </si>
  <si>
    <t>davon unbefristet</t>
  </si>
  <si>
    <t>davon befristet</t>
  </si>
  <si>
    <t>Land</t>
  </si>
  <si>
    <t>davon</t>
  </si>
  <si>
    <t>EU-Mittel</t>
  </si>
  <si>
    <t>davon für</t>
  </si>
  <si>
    <t>Kurse</t>
  </si>
  <si>
    <t>Unter- richts- stunden</t>
  </si>
  <si>
    <t>Bele- gungen</t>
  </si>
  <si>
    <t>Gesundheit</t>
  </si>
  <si>
    <t>Sprachen</t>
  </si>
  <si>
    <t>Belegungen</t>
  </si>
  <si>
    <t>Bundesmittel</t>
  </si>
  <si>
    <t>Gemeinden</t>
  </si>
  <si>
    <t>VHS als Amt oder Teil eines Amts in kommunale Verwaltung eingegliedert</t>
  </si>
  <si>
    <t>VHS als Einrichtung mit eigener Rechtsperson nur mittelbarer Teil der Verwaltung</t>
  </si>
  <si>
    <t>Insgesamt</t>
  </si>
  <si>
    <t>Öffentliche Zuschüsse von (institutionelle Förderung)</t>
  </si>
  <si>
    <t>Einnahmen aus Auftrags- und Projektmitteln</t>
  </si>
  <si>
    <t>Sonstige Einnahmen</t>
  </si>
  <si>
    <t>Kreis(en)</t>
  </si>
  <si>
    <t>SGB-Mittel</t>
  </si>
  <si>
    <t>davon kommunale Zuschüsse</t>
  </si>
  <si>
    <t>davon kommunale Umlagen</t>
  </si>
  <si>
    <t>Teilnahme-entgelte/ 
-gebühren</t>
  </si>
  <si>
    <t>Andere Auftrags- und Vertrags-maßnahmen</t>
  </si>
  <si>
    <t>Ausgaben insgesamt
(1.000 Euro)</t>
  </si>
  <si>
    <t>Lehr- und Lernmittel; Bibliothek</t>
  </si>
  <si>
    <t>Alle sonstigen Ausgaben</t>
  </si>
  <si>
    <t>Haupt-berufliches Personal (ohne Wirtschafts-personal)</t>
  </si>
  <si>
    <t>Wirtschafts-personal</t>
  </si>
  <si>
    <t>Geschäfts-ausgaben; Beschaffung/ Unterhaltung von Geräten</t>
  </si>
  <si>
    <t>Schulabschlüsse - Studienzugang und -begleitung</t>
  </si>
  <si>
    <t>Grundbildung</t>
  </si>
  <si>
    <t>Unterrichts-stunden</t>
  </si>
  <si>
    <t>Honorare/ Reisekosten für freie Mitarbeitende (Kursleiter/ innen, Referent/ innen)</t>
  </si>
  <si>
    <t>AZAV</t>
  </si>
  <si>
    <t>DIN ISO 9000 ff</t>
  </si>
  <si>
    <t>EFQM</t>
  </si>
  <si>
    <t>LQW</t>
  </si>
  <si>
    <t>QES</t>
  </si>
  <si>
    <t>QVB</t>
  </si>
  <si>
    <t>IWIS</t>
  </si>
  <si>
    <t>Regionales/ Landes-weites Zertifikat/ Gütesiegel</t>
  </si>
  <si>
    <t>Nationales Zertifikat/ Gütesiegel</t>
  </si>
  <si>
    <t>Inter-nationales Zertifikat/ Gütesiegel</t>
  </si>
  <si>
    <t>VHS in Trägerschaft einer kommunalen Gebietskörperschaft oder eines Stadtstaats insgesamt</t>
  </si>
  <si>
    <t>Auftrags- und Vertragsmaßnahmen</t>
  </si>
  <si>
    <t>Berufsbezogene Kurse</t>
  </si>
  <si>
    <t>Kurse mit digitalen Lernangeboten</t>
  </si>
  <si>
    <t>Abschlussbezogene Kurse</t>
  </si>
  <si>
    <t>davon (Programmbereiche)</t>
  </si>
  <si>
    <t>Auftrags- und Vertragsmaßnahmen insgesamt</t>
  </si>
  <si>
    <t>Berufsbezogene Kurse insgesamt</t>
  </si>
  <si>
    <t>Kurse mit digitalen Lerninhalten insgesamt</t>
  </si>
  <si>
    <t>Abschlussbezogene Kurse insgesamt</t>
  </si>
  <si>
    <t>Stellen (Vollzeitäquivalente)</t>
  </si>
  <si>
    <t>davon hauptberufliche VHS-Leitung</t>
  </si>
  <si>
    <t>davon hauptberuf-liches pädagogisches Personal</t>
  </si>
  <si>
    <t>davon sonstiges hauptberufliches Personal</t>
  </si>
  <si>
    <t>davon vorwiegend planende hauptberufliche pädagogische Mitarbeitende</t>
  </si>
  <si>
    <t>davon vorwiegend lehrende hauptberufliche pädagogische Mitarbeitende</t>
  </si>
  <si>
    <t>davon Programmassistenzen</t>
  </si>
  <si>
    <t>davon Weiterbildungslehrende</t>
  </si>
  <si>
    <t>davon Sozialpädagog/inn/en</t>
  </si>
  <si>
    <t>davon Bildungsberatende</t>
  </si>
  <si>
    <t>davon nebenberufliche/ ehrenamtliche Leiter/innen von VHS</t>
  </si>
  <si>
    <t>davon ehrenamtliche Leitungen von Kursen/Lehrgängen</t>
  </si>
  <si>
    <t xml:space="preserve"> Beschäftigungsverhältnisse</t>
  </si>
  <si>
    <t>Gebäude/ Räume; Miete/ Mietneben-kosten</t>
  </si>
  <si>
    <t>Ermäßigte Belegungen insgesamt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</si>
  <si>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</si>
  <si>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</si>
  <si>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</si>
  <si>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</si>
  <si>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</si>
  <si>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</si>
  <si>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</si>
  <si>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</si>
  <si>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</si>
  <si>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</si>
  <si>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</si>
  <si>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</si>
  <si>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</si>
  <si>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</si>
  <si>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</si>
  <si>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</si>
  <si>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VHS als Einrichtung ein gesonderter Teil der Verwaltung</t>
  </si>
  <si>
    <t>davon Leitungstätigkeit</t>
  </si>
  <si>
    <t>davon sonstiges ehrenamtliches Personal</t>
  </si>
  <si>
    <t>Einnahmen und Zuschüsse insgesamt (1.000 Euro)</t>
  </si>
  <si>
    <t>davon ehrenamt-lich geleitet</t>
  </si>
  <si>
    <t>davon hauptberufliches Verwaltungspersonal</t>
  </si>
  <si>
    <t>davon hauptberufliches Wirtschaftspersonal</t>
  </si>
  <si>
    <t>Landesmittel</t>
  </si>
  <si>
    <t>Kommunale Mittel</t>
  </si>
  <si>
    <t>Öffentlichkeits-arbeit/ Werbung</t>
  </si>
  <si>
    <t>Fremd- und Dienstleistun-gen (soweit nicht in anderen Positionen enthalten)</t>
  </si>
  <si>
    <t>Kreis</t>
  </si>
  <si>
    <t>Ge-meinde</t>
  </si>
  <si>
    <t>VHS in Stadt-staat</t>
  </si>
  <si>
    <t>DEU</t>
  </si>
  <si>
    <t>davon neben-/ freiberuf-lich geleitet</t>
  </si>
  <si>
    <t>Programmbereich/Fachgebiet</t>
  </si>
  <si>
    <t>Unterrichtsstunden</t>
  </si>
  <si>
    <t>Politik - Gesellschaft - Umwelt</t>
  </si>
  <si>
    <t xml:space="preserve"> 1.00</t>
  </si>
  <si>
    <t>Fachgebietsübergreifende/ sonstige Kurse</t>
  </si>
  <si>
    <t xml:space="preserve"> 1.01</t>
  </si>
  <si>
    <t>Geschichte/ Zeitgeschichte</t>
  </si>
  <si>
    <t xml:space="preserve"> 1.02</t>
  </si>
  <si>
    <t>Politik/ bürgerschaftliches Engagement</t>
  </si>
  <si>
    <t xml:space="preserve"> 1.03</t>
  </si>
  <si>
    <t>Ökonomie/ Recht/ Finanzen</t>
  </si>
  <si>
    <t xml:space="preserve"> 1.04</t>
  </si>
  <si>
    <t>Globales Lernen/ Bildung für nachhaltige Entwicklung/ Umweltbildung und Verbraucherfragen</t>
  </si>
  <si>
    <t xml:space="preserve"> 1.05</t>
  </si>
  <si>
    <t>Pädagogik/ Erziehung/ Familie</t>
  </si>
  <si>
    <t xml:space="preserve"> 1.06</t>
  </si>
  <si>
    <t>Persönlichkeitsentwicklung/ Psychologie</t>
  </si>
  <si>
    <t xml:space="preserve"> 1.07</t>
  </si>
  <si>
    <t>Diversity/ Gender/ Interkulturalität</t>
  </si>
  <si>
    <t xml:space="preserve"> 1.08</t>
  </si>
  <si>
    <t>Philosophie/ Religion/ Ethik</t>
  </si>
  <si>
    <t xml:space="preserve"> 1.09</t>
  </si>
  <si>
    <t>Länder- und Heimatkunde/ Stadtkultur</t>
  </si>
  <si>
    <t xml:space="preserve"> 1.10</t>
  </si>
  <si>
    <t>Naturwissenschaften</t>
  </si>
  <si>
    <t xml:space="preserve"> 1.11</t>
  </si>
  <si>
    <t>Kultur - Gestalten</t>
  </si>
  <si>
    <t xml:space="preserve"> 2.00</t>
  </si>
  <si>
    <t xml:space="preserve"> 2.01</t>
  </si>
  <si>
    <t>Literatur (Theorie)</t>
  </si>
  <si>
    <t xml:space="preserve"> 2.02</t>
  </si>
  <si>
    <t>Literarische Praxis</t>
  </si>
  <si>
    <t xml:space="preserve"> 2.03</t>
  </si>
  <si>
    <t>Theater/ Tanz (Theorie)</t>
  </si>
  <si>
    <t xml:space="preserve"> 2.04</t>
  </si>
  <si>
    <t>Theaterpraxis/ Kleinkunst</t>
  </si>
  <si>
    <t xml:space="preserve"> 2.05</t>
  </si>
  <si>
    <t>Tanzpraxis</t>
  </si>
  <si>
    <t xml:space="preserve"> 2.06</t>
  </si>
  <si>
    <t>Kunst-/ Kulturgeschichte</t>
  </si>
  <si>
    <t xml:space="preserve"> 2.07</t>
  </si>
  <si>
    <t>Malen/ Zeichnen/ Drucktechnik</t>
  </si>
  <si>
    <t xml:space="preserve"> 2.08</t>
  </si>
  <si>
    <t>Plastisches Gestalten</t>
  </si>
  <si>
    <t xml:space="preserve"> 2.09</t>
  </si>
  <si>
    <t>Textiles Gestalten</t>
  </si>
  <si>
    <t xml:space="preserve"> 2.10</t>
  </si>
  <si>
    <t>Handwerk/ Kunsthandwerk</t>
  </si>
  <si>
    <t xml:space="preserve"> 2.11</t>
  </si>
  <si>
    <t>Foto-, Film-, Audio- und sonstige Medienpraxis</t>
  </si>
  <si>
    <t xml:space="preserve"> 2.12</t>
  </si>
  <si>
    <t>Musik (Theorie)</t>
  </si>
  <si>
    <t xml:space="preserve"> 2.13</t>
  </si>
  <si>
    <t>Musikalische Praxis</t>
  </si>
  <si>
    <t xml:space="preserve"> 3.00</t>
  </si>
  <si>
    <t xml:space="preserve"> 3.01</t>
  </si>
  <si>
    <t>Entspannung/ Stressbewältigung</t>
  </si>
  <si>
    <t xml:space="preserve"> 3.02</t>
  </si>
  <si>
    <t>Bewegung/ Fitness</t>
  </si>
  <si>
    <t xml:space="preserve"> 3.03</t>
  </si>
  <si>
    <t>Prävention/ Krankheit/ Gesundheit</t>
  </si>
  <si>
    <t xml:space="preserve"> 3.04</t>
  </si>
  <si>
    <t>Gesundheitspflege</t>
  </si>
  <si>
    <t xml:space="preserve"> 3.05</t>
  </si>
  <si>
    <t>Essen und Trinken/ Ernährung</t>
  </si>
  <si>
    <t xml:space="preserve"> 3.06</t>
  </si>
  <si>
    <t>Gesundheit und Psyche</t>
  </si>
  <si>
    <t xml:space="preserve"> 4.00</t>
  </si>
  <si>
    <t xml:space="preserve"> 4.01</t>
  </si>
  <si>
    <t>Arabisch</t>
  </si>
  <si>
    <t xml:space="preserve"> 4.02</t>
  </si>
  <si>
    <t>Chinesisch</t>
  </si>
  <si>
    <t xml:space="preserve"> 4.03</t>
  </si>
  <si>
    <t>Dänisch</t>
  </si>
  <si>
    <t xml:space="preserve"> 4.04</t>
  </si>
  <si>
    <t>Deutsch als Fremdsprache</t>
  </si>
  <si>
    <t>4.04 (1)</t>
  </si>
  <si>
    <t>4.04 (1a)</t>
  </si>
  <si>
    <t>4.04 (2)</t>
  </si>
  <si>
    <t xml:space="preserve"> 4.05</t>
  </si>
  <si>
    <t>Deutsch als Muttersprache</t>
  </si>
  <si>
    <t xml:space="preserve"> 4.06</t>
  </si>
  <si>
    <t>Englisch</t>
  </si>
  <si>
    <t xml:space="preserve"> 4.07</t>
  </si>
  <si>
    <t>Finnisch</t>
  </si>
  <si>
    <t xml:space="preserve"> 4.08</t>
  </si>
  <si>
    <t>Französisch</t>
  </si>
  <si>
    <t xml:space="preserve"> 4.09</t>
  </si>
  <si>
    <t>Italienisch</t>
  </si>
  <si>
    <t xml:space="preserve"> 4.10</t>
  </si>
  <si>
    <t>Japanisch</t>
  </si>
  <si>
    <t xml:space="preserve"> 4.11</t>
  </si>
  <si>
    <t>Latein</t>
  </si>
  <si>
    <t xml:space="preserve"> 4.12</t>
  </si>
  <si>
    <t>Neugriechisch</t>
  </si>
  <si>
    <t xml:space="preserve"> 4.13</t>
  </si>
  <si>
    <t>Neuhebräisch</t>
  </si>
  <si>
    <t xml:space="preserve"> 4.14</t>
  </si>
  <si>
    <t>Niederländisch</t>
  </si>
  <si>
    <t xml:space="preserve"> 4.15</t>
  </si>
  <si>
    <t>Norwegisch</t>
  </si>
  <si>
    <t xml:space="preserve"> 4.16</t>
  </si>
  <si>
    <t>Persisch</t>
  </si>
  <si>
    <t xml:space="preserve"> 4.17</t>
  </si>
  <si>
    <t>Polnisch</t>
  </si>
  <si>
    <t xml:space="preserve"> 4.18</t>
  </si>
  <si>
    <t>Portugiesisch</t>
  </si>
  <si>
    <t xml:space="preserve"> 4.19</t>
  </si>
  <si>
    <t>Russisch</t>
  </si>
  <si>
    <t xml:space="preserve"> 4.20</t>
  </si>
  <si>
    <t>Schwedisch</t>
  </si>
  <si>
    <t xml:space="preserve"> 4.21</t>
  </si>
  <si>
    <t>Bosnisch, Kroatisch, Serbisch</t>
  </si>
  <si>
    <t xml:space="preserve"> 4.22</t>
  </si>
  <si>
    <t>Spanisch</t>
  </si>
  <si>
    <t xml:space="preserve"> 4.23</t>
  </si>
  <si>
    <t>Tschechisch</t>
  </si>
  <si>
    <t xml:space="preserve"> 4.24</t>
  </si>
  <si>
    <t>Türkisch</t>
  </si>
  <si>
    <t xml:space="preserve"> 4.25</t>
  </si>
  <si>
    <t>Ungarisch</t>
  </si>
  <si>
    <t xml:space="preserve"> 4.26</t>
  </si>
  <si>
    <t>Andere Fremdsprachen</t>
  </si>
  <si>
    <t xml:space="preserve"> 4.27</t>
  </si>
  <si>
    <t>Deutsche Dialekte</t>
  </si>
  <si>
    <t xml:space="preserve"> 4.28</t>
  </si>
  <si>
    <t>Gebärdensprache</t>
  </si>
  <si>
    <t xml:space="preserve"> 5.00</t>
  </si>
  <si>
    <t xml:space="preserve"> 5.01</t>
  </si>
  <si>
    <t xml:space="preserve"> 5.02</t>
  </si>
  <si>
    <t xml:space="preserve"> 5.03</t>
  </si>
  <si>
    <t xml:space="preserve"> 5.04</t>
  </si>
  <si>
    <t>Kaufmännische Grund- und Fachlehrgänge/ Rechnungswesen</t>
  </si>
  <si>
    <t xml:space="preserve"> 5.05</t>
  </si>
  <si>
    <t>Technische Grund- und Fachlehrgänge</t>
  </si>
  <si>
    <t xml:space="preserve"> 5.06</t>
  </si>
  <si>
    <t xml:space="preserve"> 5.07</t>
  </si>
  <si>
    <t>Organisation/ Management</t>
  </si>
  <si>
    <t xml:space="preserve"> 5.08</t>
  </si>
  <si>
    <t>Branchenspezifische Fachlehrgänge</t>
  </si>
  <si>
    <t xml:space="preserve"> 6.00</t>
  </si>
  <si>
    <t xml:space="preserve"> 6.01</t>
  </si>
  <si>
    <t>Hauptschulabschluss</t>
  </si>
  <si>
    <t xml:space="preserve"> 6.02</t>
  </si>
  <si>
    <t>Realschulabschluss</t>
  </si>
  <si>
    <t xml:space="preserve"> 6.03</t>
  </si>
  <si>
    <t xml:space="preserve"> 6.04</t>
  </si>
  <si>
    <t xml:space="preserve"> 6.05</t>
  </si>
  <si>
    <t xml:space="preserve"> 6.06</t>
  </si>
  <si>
    <t>sonstige Schulabschlüsse</t>
  </si>
  <si>
    <t xml:space="preserve"> 6.07</t>
  </si>
  <si>
    <t>Schulabschlussbezogene Einzelangebote/ Schulabschluss- und Prüfungsvorbereitung</t>
  </si>
  <si>
    <t xml:space="preserve"> 6.08</t>
  </si>
  <si>
    <t>Studienvorbereitung und -begleitung</t>
  </si>
  <si>
    <t xml:space="preserve"> 7.00</t>
  </si>
  <si>
    <t xml:space="preserve"> 7.01</t>
  </si>
  <si>
    <t>Alphabetisierung</t>
  </si>
  <si>
    <t xml:space="preserve"> 7.02</t>
  </si>
  <si>
    <t>Rechnen</t>
  </si>
  <si>
    <t xml:space="preserve"> 7.03</t>
  </si>
  <si>
    <t>Erwerb von Alltagskompetenzen</t>
  </si>
  <si>
    <t>…davon für Migrant/inn/en</t>
  </si>
  <si>
    <t>7.04</t>
  </si>
  <si>
    <t>Berufliche Orientierung und Vorbereitung</t>
  </si>
  <si>
    <t>Alphabetisierungskurse insgesamt</t>
  </si>
  <si>
    <t>4.04 (1a) (Programmbereich Sprachen)</t>
  </si>
  <si>
    <t>4.04 (2) (Programmbereich Sprachen)</t>
  </si>
  <si>
    <t>7.01 (Programmbereich Grundbildung)</t>
  </si>
  <si>
    <t>Deutsch als Fremdsprache, Integrationskurse mit dem Schwerpunkt Alphabetisierung</t>
  </si>
  <si>
    <t>Deutsch als Fremdsprache mit dem Schwerpunkt Alphabetisierung (keine Integrationskurse)</t>
  </si>
  <si>
    <t>Programmbereich</t>
  </si>
  <si>
    <t>Einmal pro Woche</t>
  </si>
  <si>
    <t>Mehrmals pro Woche</t>
  </si>
  <si>
    <t>Tages-
kurs</t>
  </si>
  <si>
    <t>Abend-
kurs</t>
  </si>
  <si>
    <t>davon in Zusammenarbeit mit</t>
  </si>
  <si>
    <t>Hörfunk</t>
  </si>
  <si>
    <t>anderen Einrichtungen der Erwachsenenbildung</t>
  </si>
  <si>
    <t>Vereinen/ Initiativen</t>
  </si>
  <si>
    <t>Kultureinrichtungen</t>
  </si>
  <si>
    <t>Universitäten/ Forschungs- einrichtungen</t>
  </si>
  <si>
    <t>Ämtern/ Behörden</t>
  </si>
  <si>
    <t>sonstigen Einrichtungen</t>
  </si>
  <si>
    <t>Ältere</t>
  </si>
  <si>
    <t>Menschen mit Migrations-hintergrund</t>
  </si>
  <si>
    <t>Menschen 
mit 
Behinderung</t>
  </si>
  <si>
    <t>Frauen</t>
  </si>
  <si>
    <t>Männer</t>
  </si>
  <si>
    <t>Jugendliche</t>
  </si>
  <si>
    <t>Kinder</t>
  </si>
  <si>
    <t>Andere 
Adressaten-
gruppen</t>
  </si>
  <si>
    <t>Nach Geschlecht differenzierte Belegungen insgesamt</t>
  </si>
  <si>
    <t>Anteile von Frauen und Männern in Programmbereichen</t>
  </si>
  <si>
    <t>Politik - 
Gesellschaft - 
Umwelt</t>
  </si>
  <si>
    <t>Kultur - 
Gestalten</t>
  </si>
  <si>
    <t>Anteil an allen Belegungen</t>
  </si>
  <si>
    <t>Nach Alter differenzierte Belegungen insgesamt</t>
  </si>
  <si>
    <t>Anteile der Altersgruppen in Programmbereichen</t>
  </si>
  <si>
    <t>unter 18</t>
  </si>
  <si>
    <t>18-24</t>
  </si>
  <si>
    <t>25-34</t>
  </si>
  <si>
    <t>35-49</t>
  </si>
  <si>
    <t>50-64</t>
  </si>
  <si>
    <t>65-74</t>
  </si>
  <si>
    <t>75 u. älter</t>
  </si>
  <si>
    <t>Anteile der Altersgruppen</t>
  </si>
  <si>
    <t>Programmbereiche</t>
  </si>
  <si>
    <t>Nach Alter und Geschlecht differenzierte Belegungen insgesamt</t>
  </si>
  <si>
    <t>Geschlecht</t>
  </si>
  <si>
    <t>davon schulische Prüfungen</t>
  </si>
  <si>
    <t>davon nicht-schulische Prüfungen</t>
  </si>
  <si>
    <t>Haupt- schulab- schluss</t>
  </si>
  <si>
    <t>Einbürger-ungstest</t>
  </si>
  <si>
    <t>Deutsch-test für Zuwander-er (BAMF-Prüfung)</t>
  </si>
  <si>
    <t>Einzelveranstaltungen insgesamt</t>
  </si>
  <si>
    <t>Einzel-veranstal-tungen</t>
  </si>
  <si>
    <t>Unter-richts-stunden</t>
  </si>
  <si>
    <t>Berufsbezogene Einzelveranstaltungen</t>
  </si>
  <si>
    <t>Einzelveranstaltungen mit digitalen Lernangeboten</t>
  </si>
  <si>
    <t>Teilnehmende</t>
  </si>
  <si>
    <t>Teilneh- mende</t>
  </si>
  <si>
    <t>Tage</t>
  </si>
  <si>
    <t>Dauer in Tagen</t>
  </si>
  <si>
    <t>Besucher/ innen</t>
  </si>
  <si>
    <t>Veran-staltungen</t>
  </si>
  <si>
    <t>Bele-gungen</t>
  </si>
  <si>
    <t>Kurseinstufungs-beratung</t>
  </si>
  <si>
    <t>Integrations-kursberatung</t>
  </si>
  <si>
    <t>Bildungs- und Lern-beratung</t>
  </si>
  <si>
    <t>davon gesetzlich gefordert bzw. gefördert</t>
  </si>
  <si>
    <t>Beratungs-stunden (45 Min)</t>
  </si>
  <si>
    <t>Beratene</t>
  </si>
  <si>
    <t>Maßnahmen zur Vermittlung in Arbeit</t>
  </si>
  <si>
    <t>Sozialpädagogische Betreuung von Weiterbildungs-teilnehmer/innen/n</t>
  </si>
  <si>
    <t>Allgemeine Betreuungsleistungen für Kinder</t>
  </si>
  <si>
    <t>Anzahl Kurse, Gruppen</t>
  </si>
  <si>
    <t>Teilnahme-fälle</t>
  </si>
  <si>
    <t>Betreuungs-stunden</t>
  </si>
  <si>
    <t>Maßnahmen der Lernförderung</t>
  </si>
  <si>
    <t>Teilnahmefälle</t>
  </si>
  <si>
    <t>Selbstlernzentren/ Lern-Cafés</t>
  </si>
  <si>
    <t>Einzel- veran- stal- tungen</t>
  </si>
  <si>
    <t>Finanzierung</t>
  </si>
  <si>
    <t>Angebot</t>
  </si>
  <si>
    <t>Finanzierung (€) pro Einwohner</t>
  </si>
  <si>
    <t>öffentliche Mittel insgesamt (€) pro Einwohner</t>
  </si>
  <si>
    <t>Landeszuschüsse (€) pro Einwohner</t>
  </si>
  <si>
    <t>Kommunale Zuschüsse (€) pro Einwohner</t>
  </si>
  <si>
    <t>Weiterbildungsdichte in Kursen (Unterrichtsstunden pro 1.000 Einwohner)</t>
  </si>
  <si>
    <t>Versorgungsgrad für das Gesamtangebot (Unterrichtsstunden in Kursen, Einzelveranstaltungen, Studienfahrten, Studienreisen) (Unterrichtsstunden pro 1.000 Einwohner)</t>
  </si>
  <si>
    <t>Jahr</t>
  </si>
  <si>
    <t>Weitere Leistungen</t>
  </si>
  <si>
    <t>Qualifikationen für das Arbeitsleben - IT - Organisation/Management</t>
  </si>
  <si>
    <t>Anzahl Mitglieder in Landes-verbänden</t>
  </si>
  <si>
    <t>Eingetra-gener Verein</t>
  </si>
  <si>
    <t>GmbH, gGmbH oder sonstiger privater Träger</t>
  </si>
  <si>
    <t>Mit-arbeitenden-fortbildung</t>
  </si>
  <si>
    <t>Personenbezogen ermäßigte Belegungen</t>
  </si>
  <si>
    <t>Volkshoch-schulen mit mindestens einem extern zertifizierten Qualitäts-manage-mentsystem</t>
  </si>
  <si>
    <t>Volkshoch-schulen mit mindestens einem intern oder extern zertifizierten Qualitäts-manage-mentsystem</t>
  </si>
  <si>
    <t>Fachgebietsübergreifende/sonstige Kurse</t>
  </si>
  <si>
    <t>Abendkurs</t>
  </si>
  <si>
    <t>Einmalige Tages-veranstaltung</t>
  </si>
  <si>
    <t>Einmaliger Mehrtages-/ Wochenkurs</t>
  </si>
  <si>
    <t>Analphabet/ inn/en</t>
  </si>
  <si>
    <t>Schulabschlüsse - Studienzugang und
-begleitung</t>
  </si>
  <si>
    <t>Realschul-abschluss/ erweiterter Sekundar-abschluss/ Fach-schulreife</t>
  </si>
  <si>
    <t>Fachhoch-schulreife/ Fach-oberschul-abschluss</t>
  </si>
  <si>
    <t>Abitur/ allgemeine Hoch-schulreife</t>
  </si>
  <si>
    <t>Hochschul-zugang ohne Abitur</t>
  </si>
  <si>
    <t>Teil-nehmende</t>
  </si>
  <si>
    <t>Einzel-veran-staltungen</t>
  </si>
  <si>
    <t>Beratungsstunden</t>
  </si>
  <si>
    <t>Veran-staltungen für Weiter-bildungs-personal</t>
  </si>
  <si>
    <t>Einzel- veran-staltungen</t>
  </si>
  <si>
    <t>Bele-gungen/ Kurs</t>
  </si>
  <si>
    <t xml:space="preserve">Insgesamt </t>
  </si>
  <si>
    <r>
      <t xml:space="preserve">Insgesamt </t>
    </r>
    <r>
      <rPr>
        <b/>
        <vertAlign val="superscript"/>
        <sz val="10"/>
        <rFont val="Arial"/>
        <family val="2"/>
      </rPr>
      <t>a</t>
    </r>
  </si>
  <si>
    <r>
      <t xml:space="preserve">Programmbereiche </t>
    </r>
    <r>
      <rPr>
        <b/>
        <vertAlign val="superscript"/>
        <sz val="9"/>
        <rFont val="Arial"/>
        <family val="2"/>
      </rPr>
      <t>b</t>
    </r>
  </si>
  <si>
    <t>Kompetenz- und Potenzialanalysen</t>
  </si>
  <si>
    <t>Summe</t>
  </si>
  <si>
    <t>Prozentangaben</t>
  </si>
  <si>
    <t>Qualifikationen für das Arbeitsleben - IT - Organisation/ Management</t>
  </si>
  <si>
    <t>Fachhochschulreife/ Fachoberschulabschluss</t>
  </si>
  <si>
    <t>Abitur/ allgemeine Hochschulreife</t>
  </si>
  <si>
    <t>Hochschulzugang ohne Abitur</t>
  </si>
  <si>
    <t>Hilfstabelle Abb. 10</t>
  </si>
  <si>
    <t>davon Vortragende in Einzelveranstaltungen und sonstiges neben-/ freiberufliches Personal</t>
  </si>
  <si>
    <t xml:space="preserve">davon neben-/ freiberufliche Leitungen von Kursen/Lehrgängen </t>
  </si>
  <si>
    <t>Kursbezogen ermäßigte Belegungen</t>
  </si>
  <si>
    <t xml:space="preserve"> LV-VHS</t>
  </si>
  <si>
    <t>Andere(s), extern zertifi-zierte(s) Qualitäts-manage-ment-system(e)</t>
  </si>
  <si>
    <t>Verfahren zur Selbst-evaluation/ interne(s) Qualitäts-manage-ment-system(e)</t>
  </si>
  <si>
    <t>Kein Qualitäts-manage-ment-system</t>
  </si>
  <si>
    <t>Schulabschlüsse - Studienzugang und 
-begleitung</t>
  </si>
  <si>
    <t>IT-/ Medien-Grundlagen/ allg. Anwendungen</t>
  </si>
  <si>
    <t>Kaufmännische IT-/ Medienanwendungen</t>
  </si>
  <si>
    <t>Technische IT-/ Medienanwendungen</t>
  </si>
  <si>
    <t>Kommunikation/ Medien</t>
  </si>
  <si>
    <t>Softskills/ Bewerbungstrainings</t>
  </si>
  <si>
    <t>Ein-/ mehrmaliger Wochen-endkurs</t>
  </si>
  <si>
    <t>Agentur für Arbeit (nur individuelle Förderung)</t>
  </si>
  <si>
    <t>Fernsehen/ Online-Medien</t>
  </si>
  <si>
    <t>Unternehmen/ Betrieben (keine Auftrags-/ Vertragsmaßnahmen)</t>
  </si>
  <si>
    <t>Schulen und vorschulischen Bildungseinrichtungen</t>
  </si>
  <si>
    <t>Arbeitslose/ Arbeitsuchende</t>
  </si>
  <si>
    <t>landes- einheit- liche VHS- Prüfungen</t>
  </si>
  <si>
    <t>sonstige externe Institutionen (ohne Sprach-prüfungen)</t>
  </si>
  <si>
    <t>Sprach-prüfungen externer Anbieter</t>
  </si>
  <si>
    <t>Betreuung von Kindern von Weiterbildungsteilnehmer
/inne/n</t>
  </si>
  <si>
    <t>pädagogische Betreuungsstunden</t>
  </si>
  <si>
    <t>Studien- fahrten/
-reisen</t>
  </si>
  <si>
    <t>…darunter Integrationskurse</t>
  </si>
  <si>
    <t>…darunter Integrationskurse mit dem Schwerpunkt Alphabetisierung</t>
  </si>
  <si>
    <t>…darunter mit dem Schwerpunkt Alphabetisierung (keine Integrationskurse)</t>
  </si>
  <si>
    <t>darunter Frauen</t>
  </si>
  <si>
    <r>
      <t xml:space="preserve">darunter </t>
    </r>
    <r>
      <rPr>
        <b/>
        <vertAlign val="superscript"/>
        <sz val="9"/>
        <rFont val="Arial"/>
        <family val="2"/>
      </rPr>
      <t>a</t>
    </r>
  </si>
  <si>
    <t>darunter (Programmbereiche)</t>
  </si>
  <si>
    <t>darunter (Fachgebiete)</t>
  </si>
  <si>
    <t>darunter</t>
  </si>
  <si>
    <t>darunter Veranstaltungen mit Bezug auf Tätigkeit für (Programmbereiche)</t>
  </si>
  <si>
    <t>Versorgungsgrad für das offene Gesamtangebot ohne Integrationskurse (Unterrichtsstunden in Kursen, Einzelveranstaltungen, Studienfahrten, Studienreisen (Unterrichtsstunden pro 1.000 Einwohner)</t>
  </si>
  <si>
    <t>Weiterbildungsdichte für das offene Kursangebot ohne Integrationskurse    (Unterrichtsstunden pro 1.000 Einwohner)</t>
  </si>
  <si>
    <t>darunter BAMF-Mittel</t>
  </si>
  <si>
    <t>darunter sonstige Mittel zur Sprach-förderung</t>
  </si>
  <si>
    <t>darunter ESF-Mittel</t>
  </si>
  <si>
    <t>Angaben in Prozent; Abweichungen durch Rundungsdifferenzen möglich.</t>
  </si>
  <si>
    <t>Unter-richts-stunden / Kurs</t>
  </si>
  <si>
    <t>Sozialpädagogische Beratung</t>
  </si>
  <si>
    <t>darunter nicht programmbereichsbezogene oder programmbereichsüber-greifende Veranstaltungen</t>
  </si>
  <si>
    <t>Industrie- u. Handels-kammer/ Hand- werks- kammer/ Berufs- verbände</t>
  </si>
  <si>
    <r>
      <t xml:space="preserve">Insgesamt </t>
    </r>
    <r>
      <rPr>
        <vertAlign val="superscript"/>
        <sz val="9"/>
        <rFont val="Arial"/>
        <family val="2"/>
      </rPr>
      <t>a</t>
    </r>
  </si>
  <si>
    <t>sonst. VHS-Prüfungen</t>
  </si>
  <si>
    <t>Zertifikate der telc</t>
  </si>
  <si>
    <t xml:space="preserve">Mehrfachnennungen; Angaben in Prozent beziehen sich jeweils auf alle meldenden VHS im Bundesland. </t>
  </si>
  <si>
    <r>
      <t xml:space="preserve">Zertifizierungen 
</t>
    </r>
    <r>
      <rPr>
        <sz val="9"/>
        <rFont val="Arial"/>
        <family val="2"/>
      </rPr>
      <t>(Weiterbildungseinrichtungen nach Nutzung von Qualitätsmanagementsystemen nach Ländern
Mehrfachnennungen möglich; Angaben in Prozent beziehen sich auf die Anzahl der Einrichtungen mit Meldungen zu institutionellen Daten)</t>
    </r>
  </si>
  <si>
    <t>Berichtsjahr</t>
  </si>
  <si>
    <t>-</t>
  </si>
  <si>
    <t>Verzeichnis der Tabellen</t>
  </si>
  <si>
    <t>Institutionelle Merkmale</t>
  </si>
  <si>
    <t>Kurse/Lehrgänge</t>
  </si>
  <si>
    <t>Weitere Veranstaltungsarten</t>
  </si>
  <si>
    <t>Gesamtübersicht und Strukturdaten</t>
  </si>
  <si>
    <t>Tabellen zur</t>
  </si>
  <si>
    <t>Volkshochschul-Statistik</t>
  </si>
  <si>
    <t xml:space="preserve">Diese Veröffentlichung basiert auf folgender Datengrundlage: Deutsches Institut für Erwachsenenbildung DIE (2025). „Basisdaten Volkshochschul-Statistik (seit 2018)“
(ZA6276; Version 2.0.0) [Data set]. GESIS, Köln. </t>
  </si>
  <si>
    <t xml:space="preserve">http://dx.doi.org/10.4232/1.14582 </t>
  </si>
  <si>
    <t>Informationen zu Änderungen/Korrekturen in den genutzten</t>
  </si>
  <si>
    <t xml:space="preserve">Basisdaten (Version 2.0.0) finden Sie </t>
  </si>
  <si>
    <t>hier.</t>
  </si>
  <si>
    <t>Veröffentlichung 2.0.0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</si>
  <si>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Anmerkung 1: Für einen Kurs können mehrere dieser Merkmale gleichzeitig zutreffen.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</si>
  <si>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Summe der Kurse, die einer der vorhandenen Kategorien zugeordnet wurden.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</si>
  <si>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Für eine Einzelveranstaltung können mehrere dieser Merkmale gleichzeitig zutreffen.</t>
    </r>
  </si>
  <si>
    <r>
      <rPr>
        <vertAlign val="superscript"/>
        <sz val="8"/>
        <rFont val="Arial"/>
        <family val="2"/>
      </rPr>
      <t xml:space="preserve">a </t>
    </r>
    <r>
      <rPr>
        <sz val="8"/>
        <rFont val="Arial"/>
        <family val="2"/>
      </rPr>
      <t>Die Spalte „Insgesamt“ enthält auch alle Veranstaltungen für Weiterbildungspersonal.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</si>
  <si>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Programmbereiche ohne zugeordnete Veranstaltungen für Weiterbildungspersonal (siehe Tabelle 21). </t>
    </r>
  </si>
  <si>
    <t>Datengrundlage: Deutsches Institut für Erwachsenenbildung DIE (2025). „Basisdaten Volkshochschul-Statistik (seit 2018)“</t>
  </si>
  <si>
    <t xml:space="preserve">(ZA6276; Version 2.0.0) [Data set]. GESIS, Köln. </t>
  </si>
  <si>
    <t>Die Tabellen stehen unter der Lizenz CC BY-SA DEED 4.0.</t>
  </si>
  <si>
    <t>Einzel- veran- staltungen</t>
  </si>
  <si>
    <t>Vergütungen/ Aufwands-entschä-digungen für nebenberuf-liche/ ehrenamtliche vhs-Mitarbeitende</t>
  </si>
  <si>
    <t>andere/r/n vhs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</si>
</sst>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.00\ _D_M_-;\-* #,##0.00\ _D_M_-;_-* &quot;-&quot;??\ _D_M_-;_-@_-"/>
    <numFmt numFmtId="166" formatCode="0.0%"/>
    <numFmt numFmtId="167" formatCode="#,##0.0"/>
    <numFmt numFmtId="168" formatCode="#,##0_ ;\-#,##0\ "/>
    <numFmt numFmtId="169" formatCode="0.0%__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36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6"/>
      <name val="Arial Narrow"/>
      <family val="2"/>
    </font>
    <font>
      <b/>
      <sz val="10"/>
      <name val="Arial Narrow"/>
      <family val="2"/>
    </font>
    <font>
      <b/>
      <sz val="36"/>
      <name val="Arial Narrow"/>
      <family val="2"/>
    </font>
    <font>
      <sz val="20"/>
      <name val="Arial Narrow"/>
      <family val="2"/>
    </font>
    <font>
      <b/>
      <sz val="18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36"/>
      <color rgb="FFFF000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 Narrow"/>
      <family val="2"/>
    </font>
    <font>
      <i/>
      <u/>
      <sz val="12"/>
      <color theme="10"/>
      <name val="Arial Narrow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strike/>
      <sz val="12"/>
      <color rgb="FFFF0000"/>
      <name val="Arial Narrow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1" fillId="0" borderId="0"/>
    <xf numFmtId="0" fontId="29" fillId="0" borderId="0"/>
  </cellStyleXfs>
  <cellXfs count="1018">
    <xf numFmtId="0" fontId="0" fillId="0" borderId="0" xfId="0"/>
    <xf numFmtId="0" fontId="2" fillId="0" borderId="0" xfId="0" applyFont="1" applyAlignment="1">
      <alignment horizontal="center"/>
    </xf>
    <xf numFmtId="166" fontId="3" fillId="0" borderId="0" xfId="0" applyNumberFormat="1" applyFont="1"/>
    <xf numFmtId="0" fontId="7" fillId="0" borderId="0" xfId="0" applyFont="1" applyAlignment="1">
      <alignment horizontal="left" vertical="top"/>
    </xf>
    <xf numFmtId="0" fontId="8" fillId="0" borderId="0" xfId="0" applyFont="1"/>
    <xf numFmtId="0" fontId="6" fillId="0" borderId="0" xfId="0" applyFont="1"/>
    <xf numFmtId="3" fontId="6" fillId="0" borderId="0" xfId="0" applyNumberFormat="1" applyFont="1"/>
    <xf numFmtId="166" fontId="3" fillId="0" borderId="1" xfId="1" applyNumberFormat="1" applyFont="1" applyBorder="1" applyAlignment="1">
      <alignment horizontal="right"/>
    </xf>
    <xf numFmtId="166" fontId="3" fillId="0" borderId="2" xfId="1" applyNumberFormat="1" applyFont="1" applyBorder="1" applyAlignment="1">
      <alignment horizontal="right"/>
    </xf>
    <xf numFmtId="0" fontId="1" fillId="0" borderId="0" xfId="0" applyFont="1"/>
    <xf numFmtId="167" fontId="2" fillId="0" borderId="3" xfId="1" applyNumberFormat="1" applyFont="1" applyBorder="1" applyAlignment="1">
      <alignment horizontal="right"/>
    </xf>
    <xf numFmtId="167" fontId="2" fillId="0" borderId="0" xfId="1" applyNumberFormat="1" applyFont="1" applyBorder="1" applyAlignment="1">
      <alignment horizontal="right"/>
    </xf>
    <xf numFmtId="166" fontId="3" fillId="0" borderId="3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7" fontId="9" fillId="0" borderId="4" xfId="1" applyNumberFormat="1" applyFont="1" applyBorder="1" applyAlignment="1">
      <alignment horizontal="right"/>
    </xf>
    <xf numFmtId="167" fontId="9" fillId="0" borderId="5" xfId="1" applyNumberFormat="1" applyFont="1" applyBorder="1" applyAlignment="1">
      <alignment horizontal="right"/>
    </xf>
    <xf numFmtId="166" fontId="3" fillId="0" borderId="6" xfId="1" applyNumberFormat="1" applyFont="1" applyBorder="1" applyAlignment="1">
      <alignment horizontal="right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166" fontId="3" fillId="0" borderId="11" xfId="1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7" applyFont="1" applyAlignment="1">
      <alignment horizontal="left" vertical="top"/>
    </xf>
    <xf numFmtId="0" fontId="1" fillId="0" borderId="0" xfId="7"/>
    <xf numFmtId="0" fontId="1" fillId="0" borderId="12" xfId="7" applyBorder="1" applyAlignment="1">
      <alignment horizontal="center"/>
    </xf>
    <xf numFmtId="0" fontId="2" fillId="0" borderId="7" xfId="7" applyFont="1" applyBorder="1" applyAlignment="1">
      <alignment horizontal="center" vertical="top" wrapText="1"/>
    </xf>
    <xf numFmtId="0" fontId="1" fillId="0" borderId="12" xfId="7" applyBorder="1"/>
    <xf numFmtId="0" fontId="2" fillId="0" borderId="12" xfId="7" applyFont="1" applyBorder="1" applyAlignment="1">
      <alignment horizontal="center"/>
    </xf>
    <xf numFmtId="0" fontId="2" fillId="0" borderId="8" xfId="7" applyFont="1" applyBorder="1" applyAlignment="1">
      <alignment horizontal="center" vertical="top" wrapText="1"/>
    </xf>
    <xf numFmtId="3" fontId="1" fillId="0" borderId="0" xfId="7" applyNumberFormat="1"/>
    <xf numFmtId="166" fontId="3" fillId="0" borderId="0" xfId="7" applyNumberFormat="1" applyFont="1"/>
    <xf numFmtId="3" fontId="5" fillId="0" borderId="0" xfId="7" applyNumberFormat="1" applyFont="1" applyAlignment="1">
      <alignment horizontal="left" vertical="top" wrapText="1"/>
    </xf>
    <xf numFmtId="3" fontId="8" fillId="0" borderId="0" xfId="7" applyNumberFormat="1" applyFont="1"/>
    <xf numFmtId="166" fontId="3" fillId="0" borderId="13" xfId="7" applyNumberFormat="1" applyFont="1" applyBorder="1" applyAlignment="1">
      <alignment horizontal="right"/>
    </xf>
    <xf numFmtId="166" fontId="3" fillId="0" borderId="14" xfId="7" applyNumberFormat="1" applyFont="1" applyBorder="1" applyAlignment="1">
      <alignment horizontal="right"/>
    </xf>
    <xf numFmtId="0" fontId="4" fillId="0" borderId="0" xfId="7" applyFont="1"/>
    <xf numFmtId="0" fontId="8" fillId="0" borderId="0" xfId="7" applyFont="1"/>
    <xf numFmtId="0" fontId="2" fillId="0" borderId="12" xfId="7" applyFont="1" applyBorder="1" applyAlignment="1">
      <alignment horizontal="center" vertical="top" wrapText="1"/>
    </xf>
    <xf numFmtId="0" fontId="11" fillId="0" borderId="0" xfId="7" applyFont="1"/>
    <xf numFmtId="166" fontId="3" fillId="0" borderId="15" xfId="7" applyNumberFormat="1" applyFont="1" applyBorder="1" applyAlignment="1">
      <alignment horizontal="right"/>
    </xf>
    <xf numFmtId="166" fontId="3" fillId="0" borderId="16" xfId="7" applyNumberFormat="1" applyFont="1" applyBorder="1" applyAlignment="1">
      <alignment horizontal="right"/>
    </xf>
    <xf numFmtId="0" fontId="1" fillId="0" borderId="3" xfId="7" applyBorder="1"/>
    <xf numFmtId="0" fontId="1" fillId="0" borderId="17" xfId="7" applyBorder="1"/>
    <xf numFmtId="0" fontId="2" fillId="0" borderId="18" xfId="7" applyFont="1" applyBorder="1" applyAlignment="1">
      <alignment horizontal="center"/>
    </xf>
    <xf numFmtId="0" fontId="1" fillId="0" borderId="19" xfId="7" applyBorder="1" applyAlignment="1">
      <alignment horizontal="center"/>
    </xf>
    <xf numFmtId="0" fontId="1" fillId="0" borderId="20" xfId="7" applyBorder="1" applyAlignment="1">
      <alignment horizontal="center"/>
    </xf>
    <xf numFmtId="0" fontId="2" fillId="0" borderId="18" xfId="7" applyFont="1" applyBorder="1" applyAlignment="1">
      <alignment horizontal="center" vertical="top" wrapText="1"/>
    </xf>
    <xf numFmtId="0" fontId="2" fillId="0" borderId="19" xfId="7" applyFont="1" applyBorder="1" applyAlignment="1">
      <alignment horizontal="center" vertical="top" wrapText="1"/>
    </xf>
    <xf numFmtId="0" fontId="1" fillId="0" borderId="0" xfId="7" applyAlignment="1">
      <alignment horizontal="center"/>
    </xf>
    <xf numFmtId="0" fontId="7" fillId="0" borderId="14" xfId="7" applyFont="1" applyBorder="1" applyAlignment="1">
      <alignment vertical="top"/>
    </xf>
    <xf numFmtId="0" fontId="7" fillId="0" borderId="21" xfId="7" applyFont="1" applyBorder="1" applyAlignment="1">
      <alignment vertical="top"/>
    </xf>
    <xf numFmtId="0" fontId="2" fillId="0" borderId="22" xfId="7" applyFont="1" applyBorder="1" applyAlignment="1">
      <alignment horizontal="center" vertical="top" wrapText="1"/>
    </xf>
    <xf numFmtId="0" fontId="2" fillId="0" borderId="12" xfId="7" applyFont="1" applyBorder="1"/>
    <xf numFmtId="0" fontId="5" fillId="0" borderId="3" xfId="7" applyFont="1" applyBorder="1" applyAlignment="1">
      <alignment vertical="top"/>
    </xf>
    <xf numFmtId="0" fontId="5" fillId="0" borderId="23" xfId="7" applyFont="1" applyBorder="1" applyAlignment="1">
      <alignment vertical="top"/>
    </xf>
    <xf numFmtId="0" fontId="5" fillId="0" borderId="12" xfId="7" applyFont="1" applyBorder="1" applyAlignment="1">
      <alignment vertical="top"/>
    </xf>
    <xf numFmtId="0" fontId="5" fillId="0" borderId="12" xfId="7" applyFont="1" applyBorder="1" applyAlignment="1">
      <alignment horizontal="center" vertical="top"/>
    </xf>
    <xf numFmtId="0" fontId="7" fillId="0" borderId="0" xfId="7" applyFont="1" applyAlignment="1">
      <alignment vertical="top" wrapText="1"/>
    </xf>
    <xf numFmtId="0" fontId="7" fillId="0" borderId="0" xfId="7" applyFont="1" applyAlignment="1">
      <alignment horizontal="left" vertical="top" wrapText="1"/>
    </xf>
    <xf numFmtId="0" fontId="2" fillId="0" borderId="0" xfId="7" applyFont="1" applyAlignment="1">
      <alignment horizontal="center"/>
    </xf>
    <xf numFmtId="1" fontId="1" fillId="0" borderId="0" xfId="7" applyNumberFormat="1"/>
    <xf numFmtId="0" fontId="7" fillId="0" borderId="0" xfId="7" applyFont="1" applyAlignment="1">
      <alignment wrapText="1"/>
    </xf>
    <xf numFmtId="0" fontId="5" fillId="0" borderId="10" xfId="7" applyFont="1" applyBorder="1" applyAlignment="1">
      <alignment horizontal="left" vertical="center"/>
    </xf>
    <xf numFmtId="0" fontId="2" fillId="0" borderId="24" xfId="7" applyFont="1" applyBorder="1" applyAlignment="1">
      <alignment horizontal="center" vertical="top" wrapText="1"/>
    </xf>
    <xf numFmtId="0" fontId="9" fillId="0" borderId="25" xfId="7" applyFont="1" applyBorder="1" applyAlignment="1">
      <alignment horizontal="center" vertical="top" wrapText="1"/>
    </xf>
    <xf numFmtId="0" fontId="2" fillId="0" borderId="26" xfId="7" applyFont="1" applyBorder="1" applyAlignment="1">
      <alignment horizontal="center" vertical="top" wrapText="1"/>
    </xf>
    <xf numFmtId="166" fontId="3" fillId="0" borderId="1" xfId="7" applyNumberFormat="1" applyFont="1" applyBorder="1" applyAlignment="1">
      <alignment horizontal="right" vertical="top" wrapText="1"/>
    </xf>
    <xf numFmtId="0" fontId="5" fillId="0" borderId="0" xfId="7" applyFont="1" applyAlignment="1">
      <alignment horizontal="left" vertical="top"/>
    </xf>
    <xf numFmtId="0" fontId="4" fillId="0" borderId="3" xfId="7" applyFont="1" applyBorder="1" applyAlignment="1">
      <alignment horizontal="center" vertical="top" wrapText="1"/>
    </xf>
    <xf numFmtId="9" fontId="3" fillId="0" borderId="2" xfId="7" applyNumberFormat="1" applyFont="1" applyBorder="1" applyAlignment="1">
      <alignment horizontal="right" vertical="top" wrapText="1"/>
    </xf>
    <xf numFmtId="9" fontId="3" fillId="0" borderId="1" xfId="7" applyNumberFormat="1" applyFont="1" applyBorder="1" applyAlignment="1">
      <alignment horizontal="right" vertical="top" wrapText="1"/>
    </xf>
    <xf numFmtId="166" fontId="3" fillId="0" borderId="2" xfId="7" applyNumberFormat="1" applyFont="1" applyBorder="1" applyAlignment="1">
      <alignment horizontal="right" vertical="top" wrapText="1"/>
    </xf>
    <xf numFmtId="166" fontId="3" fillId="0" borderId="27" xfId="7" applyNumberFormat="1" applyFont="1" applyBorder="1" applyAlignment="1">
      <alignment horizontal="right" vertical="top" wrapText="1"/>
    </xf>
    <xf numFmtId="3" fontId="11" fillId="0" borderId="0" xfId="7" applyNumberFormat="1" applyFont="1" applyAlignment="1">
      <alignment horizontal="right"/>
    </xf>
    <xf numFmtId="0" fontId="11" fillId="0" borderId="0" xfId="7" applyFont="1" applyAlignment="1">
      <alignment horizontal="right"/>
    </xf>
    <xf numFmtId="0" fontId="2" fillId="0" borderId="0" xfId="7" applyFont="1" applyAlignment="1">
      <alignment horizontal="left" vertical="top" wrapText="1"/>
    </xf>
    <xf numFmtId="0" fontId="1" fillId="0" borderId="0" xfId="7" applyAlignment="1">
      <alignment wrapText="1"/>
    </xf>
    <xf numFmtId="0" fontId="4" fillId="0" borderId="28" xfId="7" applyFont="1" applyBorder="1" applyAlignment="1">
      <alignment horizontal="center" vertical="top" wrapText="1"/>
    </xf>
    <xf numFmtId="9" fontId="3" fillId="0" borderId="29" xfId="7" applyNumberFormat="1" applyFont="1" applyBorder="1" applyAlignment="1">
      <alignment horizontal="right" vertical="top" wrapText="1"/>
    </xf>
    <xf numFmtId="166" fontId="3" fillId="0" borderId="29" xfId="7" applyNumberFormat="1" applyFont="1" applyBorder="1" applyAlignment="1">
      <alignment horizontal="right" vertical="top" wrapText="1"/>
    </xf>
    <xf numFmtId="0" fontId="30" fillId="0" borderId="0" xfId="7" applyFont="1"/>
    <xf numFmtId="0" fontId="13" fillId="0" borderId="0" xfId="7" applyFont="1"/>
    <xf numFmtId="0" fontId="0" fillId="0" borderId="0" xfId="0" applyAlignment="1">
      <alignment vertical="center"/>
    </xf>
    <xf numFmtId="166" fontId="7" fillId="0" borderId="0" xfId="1" applyNumberFormat="1" applyFont="1" applyFill="1" applyBorder="1" applyAlignment="1">
      <alignment horizontal="left" vertical="top"/>
    </xf>
    <xf numFmtId="3" fontId="0" fillId="0" borderId="0" xfId="0" applyNumberFormat="1"/>
    <xf numFmtId="0" fontId="4" fillId="0" borderId="3" xfId="0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0" borderId="22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3" fontId="1" fillId="0" borderId="0" xfId="0" applyNumberFormat="1" applyFont="1"/>
    <xf numFmtId="3" fontId="11" fillId="0" borderId="0" xfId="0" applyNumberFormat="1" applyFont="1"/>
    <xf numFmtId="0" fontId="11" fillId="0" borderId="0" xfId="0" applyFont="1"/>
    <xf numFmtId="0" fontId="1" fillId="0" borderId="0" xfId="0" applyFont="1" applyAlignment="1">
      <alignment horizontal="center"/>
    </xf>
    <xf numFmtId="166" fontId="7" fillId="2" borderId="0" xfId="1" applyNumberFormat="1" applyFont="1" applyFill="1" applyBorder="1" applyAlignment="1">
      <alignment horizontal="left" vertical="top"/>
    </xf>
    <xf numFmtId="0" fontId="9" fillId="0" borderId="7" xfId="0" applyFont="1" applyBorder="1" applyAlignment="1">
      <alignment horizontal="center" vertical="top" wrapText="1"/>
    </xf>
    <xf numFmtId="166" fontId="3" fillId="0" borderId="2" xfId="0" applyNumberFormat="1" applyFont="1" applyBorder="1" applyAlignment="1">
      <alignment horizontal="right" vertical="center" wrapText="1"/>
    </xf>
    <xf numFmtId="166" fontId="3" fillId="0" borderId="32" xfId="0" applyNumberFormat="1" applyFont="1" applyBorder="1" applyAlignment="1">
      <alignment horizontal="right" vertical="center" wrapText="1"/>
    </xf>
    <xf numFmtId="166" fontId="3" fillId="0" borderId="33" xfId="0" applyNumberFormat="1" applyFont="1" applyBorder="1" applyAlignment="1">
      <alignment horizontal="right" vertical="center" wrapText="1"/>
    </xf>
    <xf numFmtId="3" fontId="5" fillId="0" borderId="34" xfId="0" applyNumberFormat="1" applyFont="1" applyBorder="1" applyAlignment="1">
      <alignment horizontal="left" vertical="center" wrapText="1"/>
    </xf>
    <xf numFmtId="166" fontId="2" fillId="0" borderId="35" xfId="0" applyNumberFormat="1" applyFont="1" applyBorder="1" applyAlignment="1">
      <alignment horizontal="right" vertical="center" wrapText="1"/>
    </xf>
    <xf numFmtId="166" fontId="2" fillId="0" borderId="36" xfId="0" applyNumberFormat="1" applyFont="1" applyBorder="1" applyAlignment="1">
      <alignment horizontal="right" vertical="center" wrapText="1"/>
    </xf>
    <xf numFmtId="166" fontId="2" fillId="0" borderId="37" xfId="0" applyNumberFormat="1" applyFont="1" applyBorder="1" applyAlignment="1">
      <alignment horizontal="right" vertical="center" wrapText="1"/>
    </xf>
    <xf numFmtId="3" fontId="5" fillId="0" borderId="38" xfId="0" applyNumberFormat="1" applyFont="1" applyBorder="1" applyAlignment="1">
      <alignment horizontal="left" vertical="center" wrapText="1"/>
    </xf>
    <xf numFmtId="166" fontId="2" fillId="0" borderId="20" xfId="0" applyNumberFormat="1" applyFont="1" applyBorder="1" applyAlignment="1">
      <alignment horizontal="right" vertical="center" wrapText="1"/>
    </xf>
    <xf numFmtId="166" fontId="2" fillId="0" borderId="19" xfId="0" applyNumberFormat="1" applyFont="1" applyBorder="1" applyAlignment="1">
      <alignment horizontal="right" vertical="center" wrapText="1"/>
    </xf>
    <xf numFmtId="166" fontId="2" fillId="0" borderId="39" xfId="0" applyNumberFormat="1" applyFont="1" applyBorder="1" applyAlignment="1">
      <alignment horizontal="right" vertical="center" wrapText="1"/>
    </xf>
    <xf numFmtId="166" fontId="2" fillId="0" borderId="14" xfId="0" applyNumberFormat="1" applyFont="1" applyBorder="1" applyAlignment="1">
      <alignment horizontal="right" vertical="center" wrapText="1"/>
    </xf>
    <xf numFmtId="166" fontId="2" fillId="0" borderId="13" xfId="0" applyNumberFormat="1" applyFont="1" applyBorder="1" applyAlignment="1">
      <alignment horizontal="right" vertical="center" wrapText="1"/>
    </xf>
    <xf numFmtId="3" fontId="8" fillId="0" borderId="0" xfId="0" applyNumberFormat="1" applyFont="1"/>
    <xf numFmtId="166" fontId="3" fillId="0" borderId="1" xfId="0" applyNumberFormat="1" applyFont="1" applyBorder="1" applyAlignment="1">
      <alignment horizontal="right" vertical="center" wrapText="1"/>
    </xf>
    <xf numFmtId="166" fontId="3" fillId="0" borderId="40" xfId="0" applyNumberFormat="1" applyFont="1" applyBorder="1" applyAlignment="1">
      <alignment horizontal="right" vertical="center" wrapText="1"/>
    </xf>
    <xf numFmtId="166" fontId="3" fillId="0" borderId="41" xfId="0" applyNumberFormat="1" applyFont="1" applyBorder="1" applyAlignment="1">
      <alignment horizontal="right" vertical="center" wrapText="1"/>
    </xf>
    <xf numFmtId="166" fontId="2" fillId="0" borderId="42" xfId="0" applyNumberFormat="1" applyFont="1" applyBorder="1" applyAlignment="1">
      <alignment horizontal="right" vertical="center" wrapText="1"/>
    </xf>
    <xf numFmtId="166" fontId="2" fillId="0" borderId="43" xfId="0" applyNumberFormat="1" applyFont="1" applyBorder="1" applyAlignment="1">
      <alignment horizontal="right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3" fontId="9" fillId="0" borderId="44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wrapText="1"/>
    </xf>
    <xf numFmtId="168" fontId="2" fillId="0" borderId="5" xfId="1" applyNumberFormat="1" applyFont="1" applyBorder="1" applyAlignment="1">
      <alignment horizontal="right" wrapText="1"/>
    </xf>
    <xf numFmtId="3" fontId="9" fillId="0" borderId="17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168" fontId="2" fillId="0" borderId="0" xfId="1" applyNumberFormat="1" applyFont="1" applyBorder="1" applyAlignment="1">
      <alignment horizontal="right" wrapText="1"/>
    </xf>
    <xf numFmtId="0" fontId="2" fillId="0" borderId="3" xfId="7" applyFont="1" applyBorder="1" applyAlignment="1">
      <alignment horizontal="center" vertical="top" wrapText="1"/>
    </xf>
    <xf numFmtId="0" fontId="2" fillId="0" borderId="0" xfId="7" applyFont="1" applyAlignment="1">
      <alignment horizontal="center" vertical="top" wrapText="1"/>
    </xf>
    <xf numFmtId="0" fontId="2" fillId="0" borderId="28" xfId="7" applyFont="1" applyBorder="1" applyAlignment="1">
      <alignment horizontal="center" vertical="top" wrapText="1"/>
    </xf>
    <xf numFmtId="0" fontId="2" fillId="0" borderId="45" xfId="7" applyFont="1" applyBorder="1" applyAlignment="1">
      <alignment horizontal="center" vertical="top" wrapText="1"/>
    </xf>
    <xf numFmtId="0" fontId="2" fillId="0" borderId="31" xfId="7" applyFont="1" applyBorder="1" applyAlignment="1">
      <alignment horizontal="center" vertical="top" wrapText="1"/>
    </xf>
    <xf numFmtId="3" fontId="5" fillId="0" borderId="46" xfId="7" applyNumberFormat="1" applyFont="1" applyBorder="1" applyAlignment="1">
      <alignment horizontal="left" vertical="center" wrapText="1"/>
    </xf>
    <xf numFmtId="0" fontId="2" fillId="0" borderId="30" xfId="7" applyFont="1" applyBorder="1" applyAlignment="1">
      <alignment horizontal="center" vertical="top" wrapText="1"/>
    </xf>
    <xf numFmtId="0" fontId="5" fillId="0" borderId="18" xfId="7" applyFont="1" applyBorder="1" applyAlignment="1">
      <alignment horizontal="center" vertical="center" wrapText="1"/>
    </xf>
    <xf numFmtId="0" fontId="1" fillId="0" borderId="47" xfId="7" applyBorder="1" applyAlignment="1">
      <alignment wrapText="1"/>
    </xf>
    <xf numFmtId="0" fontId="2" fillId="0" borderId="48" xfId="7" applyFont="1" applyBorder="1" applyAlignment="1">
      <alignment horizontal="center" vertical="top" wrapText="1"/>
    </xf>
    <xf numFmtId="3" fontId="2" fillId="0" borderId="0" xfId="0" applyNumberFormat="1" applyFont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6" fontId="3" fillId="0" borderId="27" xfId="0" applyNumberFormat="1" applyFont="1" applyBorder="1" applyAlignment="1">
      <alignment horizontal="right" vertical="center"/>
    </xf>
    <xf numFmtId="3" fontId="2" fillId="0" borderId="3" xfId="1" applyNumberFormat="1" applyFont="1" applyBorder="1" applyAlignment="1">
      <alignment horizontal="right" vertical="center"/>
    </xf>
    <xf numFmtId="3" fontId="2" fillId="0" borderId="17" xfId="1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166" fontId="3" fillId="0" borderId="2" xfId="1" applyNumberFormat="1" applyFont="1" applyBorder="1" applyAlignment="1">
      <alignment horizontal="right" vertical="center"/>
    </xf>
    <xf numFmtId="166" fontId="3" fillId="0" borderId="27" xfId="1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3" fillId="0" borderId="2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3" fontId="9" fillId="0" borderId="17" xfId="1" applyNumberFormat="1" applyFont="1" applyBorder="1" applyAlignment="1">
      <alignment horizontal="right" vertical="center"/>
    </xf>
    <xf numFmtId="3" fontId="9" fillId="0" borderId="50" xfId="0" applyNumberFormat="1" applyFont="1" applyBorder="1" applyAlignment="1">
      <alignment horizontal="right" vertical="center"/>
    </xf>
    <xf numFmtId="166" fontId="3" fillId="0" borderId="19" xfId="1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3" fontId="9" fillId="0" borderId="52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166" fontId="2" fillId="0" borderId="6" xfId="0" applyNumberFormat="1" applyFont="1" applyBorder="1" applyAlignment="1">
      <alignment horizontal="right" vertical="center"/>
    </xf>
    <xf numFmtId="166" fontId="2" fillId="0" borderId="29" xfId="0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167" fontId="2" fillId="0" borderId="3" xfId="1" applyNumberFormat="1" applyFont="1" applyBorder="1" applyAlignment="1">
      <alignment horizontal="right" vertical="center"/>
    </xf>
    <xf numFmtId="167" fontId="2" fillId="0" borderId="17" xfId="1" applyNumberFormat="1" applyFont="1" applyBorder="1" applyAlignment="1">
      <alignment horizontal="right" vertical="center"/>
    </xf>
    <xf numFmtId="167" fontId="2" fillId="0" borderId="50" xfId="1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166" fontId="3" fillId="0" borderId="29" xfId="1" applyNumberFormat="1" applyFont="1" applyBorder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3" fontId="9" fillId="0" borderId="4" xfId="1" applyNumberFormat="1" applyFont="1" applyBorder="1" applyAlignment="1">
      <alignment horizontal="right" vertical="center"/>
    </xf>
    <xf numFmtId="3" fontId="9" fillId="0" borderId="5" xfId="1" applyNumberFormat="1" applyFont="1" applyBorder="1" applyAlignment="1">
      <alignment horizontal="right" vertical="center"/>
    </xf>
    <xf numFmtId="167" fontId="9" fillId="0" borderId="4" xfId="1" applyNumberFormat="1" applyFont="1" applyBorder="1" applyAlignment="1">
      <alignment horizontal="right" vertical="center"/>
    </xf>
    <xf numFmtId="167" fontId="9" fillId="0" borderId="5" xfId="1" applyNumberFormat="1" applyFont="1" applyBorder="1" applyAlignment="1">
      <alignment horizontal="right" vertical="center"/>
    </xf>
    <xf numFmtId="167" fontId="9" fillId="0" borderId="52" xfId="1" applyNumberFormat="1" applyFont="1" applyBorder="1" applyAlignment="1">
      <alignment horizontal="right" vertical="center"/>
    </xf>
    <xf numFmtId="166" fontId="3" fillId="0" borderId="13" xfId="7" applyNumberFormat="1" applyFont="1" applyBorder="1" applyAlignment="1">
      <alignment horizontal="right" vertical="center"/>
    </xf>
    <xf numFmtId="166" fontId="3" fillId="0" borderId="14" xfId="7" applyNumberFormat="1" applyFont="1" applyBorder="1" applyAlignment="1">
      <alignment horizontal="right" vertical="center"/>
    </xf>
    <xf numFmtId="166" fontId="3" fillId="0" borderId="53" xfId="7" applyNumberFormat="1" applyFont="1" applyBorder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167" fontId="9" fillId="0" borderId="0" xfId="7" applyNumberFormat="1" applyFont="1" applyAlignment="1">
      <alignment horizontal="right" vertical="center" wrapText="1"/>
    </xf>
    <xf numFmtId="167" fontId="2" fillId="0" borderId="18" xfId="1" applyNumberFormat="1" applyFont="1" applyBorder="1" applyAlignment="1">
      <alignment horizontal="right"/>
    </xf>
    <xf numFmtId="167" fontId="2" fillId="0" borderId="28" xfId="1" applyNumberFormat="1" applyFont="1" applyBorder="1" applyAlignment="1">
      <alignment horizontal="right"/>
    </xf>
    <xf numFmtId="167" fontId="9" fillId="0" borderId="54" xfId="1" applyNumberFormat="1" applyFont="1" applyBorder="1" applyAlignment="1">
      <alignment horizontal="right"/>
    </xf>
    <xf numFmtId="167" fontId="9" fillId="0" borderId="55" xfId="1" applyNumberFormat="1" applyFont="1" applyBorder="1" applyAlignment="1">
      <alignment horizontal="right"/>
    </xf>
    <xf numFmtId="166" fontId="3" fillId="0" borderId="17" xfId="1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17" xfId="0" applyNumberFormat="1" applyFont="1" applyBorder="1" applyAlignment="1">
      <alignment horizontal="right" vertical="center"/>
    </xf>
    <xf numFmtId="166" fontId="3" fillId="0" borderId="50" xfId="0" applyNumberFormat="1" applyFont="1" applyBorder="1" applyAlignment="1">
      <alignment horizontal="right" vertical="center"/>
    </xf>
    <xf numFmtId="3" fontId="9" fillId="0" borderId="44" xfId="1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44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3" fillId="0" borderId="13" xfId="0" applyNumberFormat="1" applyFont="1" applyBorder="1" applyAlignment="1">
      <alignment horizontal="right" vertical="center"/>
    </xf>
    <xf numFmtId="166" fontId="3" fillId="0" borderId="15" xfId="0" applyNumberFormat="1" applyFont="1" applyBorder="1" applyAlignment="1">
      <alignment horizontal="right" vertical="center"/>
    </xf>
    <xf numFmtId="166" fontId="3" fillId="0" borderId="53" xfId="0" applyNumberFormat="1" applyFont="1" applyBorder="1" applyAlignment="1">
      <alignment horizontal="right" vertical="center"/>
    </xf>
    <xf numFmtId="166" fontId="3" fillId="0" borderId="1" xfId="7" applyNumberFormat="1" applyFont="1" applyBorder="1" applyAlignment="1">
      <alignment horizontal="right" vertical="center" wrapText="1"/>
    </xf>
    <xf numFmtId="167" fontId="2" fillId="0" borderId="0" xfId="7" applyNumberFormat="1" applyFont="1" applyAlignment="1">
      <alignment horizontal="right" vertical="center" wrapText="1"/>
    </xf>
    <xf numFmtId="167" fontId="9" fillId="0" borderId="3" xfId="1" applyNumberFormat="1" applyFont="1" applyBorder="1" applyAlignment="1">
      <alignment horizontal="right" vertical="center"/>
    </xf>
    <xf numFmtId="167" fontId="9" fillId="0" borderId="0" xfId="1" applyNumberFormat="1" applyFont="1" applyBorder="1" applyAlignment="1">
      <alignment horizontal="right" vertical="center"/>
    </xf>
    <xf numFmtId="167" fontId="9" fillId="0" borderId="17" xfId="1" applyNumberFormat="1" applyFont="1" applyBorder="1" applyAlignment="1">
      <alignment horizontal="right" vertical="center"/>
    </xf>
    <xf numFmtId="167" fontId="9" fillId="0" borderId="50" xfId="1" applyNumberFormat="1" applyFont="1" applyBorder="1" applyAlignment="1">
      <alignment horizontal="right" vertical="center"/>
    </xf>
    <xf numFmtId="166" fontId="3" fillId="0" borderId="19" xfId="7" applyNumberFormat="1" applyFont="1" applyBorder="1" applyAlignment="1">
      <alignment horizontal="right" vertical="center" wrapText="1"/>
    </xf>
    <xf numFmtId="166" fontId="3" fillId="0" borderId="20" xfId="7" applyNumberFormat="1" applyFont="1" applyBorder="1" applyAlignment="1">
      <alignment horizontal="right" vertical="center" wrapText="1"/>
    </xf>
    <xf numFmtId="166" fontId="3" fillId="0" borderId="20" xfId="1" applyNumberFormat="1" applyFont="1" applyBorder="1" applyAlignment="1">
      <alignment horizontal="right" vertical="center"/>
    </xf>
    <xf numFmtId="166" fontId="3" fillId="0" borderId="39" xfId="1" applyNumberFormat="1" applyFont="1" applyBorder="1" applyAlignment="1">
      <alignment horizontal="right" vertical="center"/>
    </xf>
    <xf numFmtId="0" fontId="1" fillId="0" borderId="0" xfId="7" applyAlignment="1">
      <alignment vertical="center"/>
    </xf>
    <xf numFmtId="166" fontId="3" fillId="0" borderId="0" xfId="1" applyNumberFormat="1" applyFont="1" applyBorder="1" applyAlignment="1">
      <alignment horizontal="right" vertical="center"/>
    </xf>
    <xf numFmtId="167" fontId="9" fillId="0" borderId="44" xfId="1" applyNumberFormat="1" applyFont="1" applyBorder="1" applyAlignment="1">
      <alignment horizontal="right" vertical="center"/>
    </xf>
    <xf numFmtId="166" fontId="3" fillId="0" borderId="21" xfId="7" applyNumberFormat="1" applyFont="1" applyBorder="1" applyAlignment="1">
      <alignment horizontal="right" vertical="center"/>
    </xf>
    <xf numFmtId="166" fontId="3" fillId="0" borderId="3" xfId="7" applyNumberFormat="1" applyFont="1" applyBorder="1" applyAlignment="1">
      <alignment horizontal="right" vertical="center" wrapText="1"/>
    </xf>
    <xf numFmtId="166" fontId="3" fillId="0" borderId="0" xfId="7" applyNumberFormat="1" applyFont="1" applyAlignment="1">
      <alignment horizontal="right" vertical="center" wrapText="1"/>
    </xf>
    <xf numFmtId="166" fontId="3" fillId="0" borderId="17" xfId="7" applyNumberFormat="1" applyFont="1" applyBorder="1" applyAlignment="1">
      <alignment horizontal="right" vertical="center" wrapText="1"/>
    </xf>
    <xf numFmtId="166" fontId="3" fillId="0" borderId="50" xfId="7" applyNumberFormat="1" applyFont="1" applyBorder="1" applyAlignment="1">
      <alignment horizontal="right" vertical="center" wrapText="1"/>
    </xf>
    <xf numFmtId="166" fontId="3" fillId="0" borderId="2" xfId="7" applyNumberFormat="1" applyFont="1" applyBorder="1" applyAlignment="1">
      <alignment horizontal="right" vertical="center"/>
    </xf>
    <xf numFmtId="166" fontId="3" fillId="0" borderId="1" xfId="7" applyNumberFormat="1" applyFont="1" applyBorder="1" applyAlignment="1">
      <alignment horizontal="right" vertical="center"/>
    </xf>
    <xf numFmtId="166" fontId="3" fillId="0" borderId="27" xfId="7" applyNumberFormat="1" applyFont="1" applyBorder="1" applyAlignment="1">
      <alignment horizontal="right" vertical="center"/>
    </xf>
    <xf numFmtId="166" fontId="3" fillId="0" borderId="29" xfId="7" applyNumberFormat="1" applyFont="1" applyBorder="1" applyAlignment="1">
      <alignment horizontal="right" vertical="center"/>
    </xf>
    <xf numFmtId="166" fontId="3" fillId="0" borderId="0" xfId="7" applyNumberFormat="1" applyFont="1" applyAlignment="1">
      <alignment horizontal="right" vertical="center"/>
    </xf>
    <xf numFmtId="166" fontId="3" fillId="0" borderId="50" xfId="7" applyNumberFormat="1" applyFont="1" applyBorder="1" applyAlignment="1">
      <alignment horizontal="right" vertical="center"/>
    </xf>
    <xf numFmtId="3" fontId="2" fillId="0" borderId="56" xfId="7" applyNumberFormat="1" applyFont="1" applyBorder="1" applyAlignment="1">
      <alignment horizontal="right" vertical="center"/>
    </xf>
    <xf numFmtId="3" fontId="2" fillId="0" borderId="57" xfId="7" applyNumberFormat="1" applyFont="1" applyBorder="1" applyAlignment="1">
      <alignment horizontal="right" vertical="center"/>
    </xf>
    <xf numFmtId="3" fontId="2" fillId="0" borderId="58" xfId="7" applyNumberFormat="1" applyFont="1" applyBorder="1" applyAlignment="1">
      <alignment horizontal="right" vertical="center"/>
    </xf>
    <xf numFmtId="3" fontId="2" fillId="0" borderId="3" xfId="7" applyNumberFormat="1" applyFont="1" applyBorder="1" applyAlignment="1">
      <alignment horizontal="right" vertical="center"/>
    </xf>
    <xf numFmtId="3" fontId="2" fillId="0" borderId="0" xfId="7" applyNumberFormat="1" applyFont="1" applyAlignment="1">
      <alignment horizontal="right" vertical="center"/>
    </xf>
    <xf numFmtId="3" fontId="2" fillId="0" borderId="50" xfId="7" applyNumberFormat="1" applyFont="1" applyBorder="1" applyAlignment="1">
      <alignment horizontal="right" vertical="center"/>
    </xf>
    <xf numFmtId="167" fontId="2" fillId="0" borderId="3" xfId="7" applyNumberFormat="1" applyFont="1" applyBorder="1" applyAlignment="1">
      <alignment horizontal="right" vertical="center" wrapText="1"/>
    </xf>
    <xf numFmtId="167" fontId="2" fillId="0" borderId="5" xfId="7" applyNumberFormat="1" applyFont="1" applyBorder="1" applyAlignment="1">
      <alignment horizontal="right" vertical="center" wrapText="1"/>
    </xf>
    <xf numFmtId="167" fontId="2" fillId="0" borderId="4" xfId="7" applyNumberFormat="1" applyFont="1" applyBorder="1" applyAlignment="1">
      <alignment horizontal="right" vertical="center" wrapText="1"/>
    </xf>
    <xf numFmtId="167" fontId="2" fillId="0" borderId="44" xfId="7" applyNumberFormat="1" applyFont="1" applyBorder="1" applyAlignment="1">
      <alignment horizontal="right" vertical="center" wrapText="1"/>
    </xf>
    <xf numFmtId="167" fontId="2" fillId="0" borderId="52" xfId="7" applyNumberFormat="1" applyFont="1" applyBorder="1" applyAlignment="1">
      <alignment horizontal="right" vertical="center" wrapText="1"/>
    </xf>
    <xf numFmtId="167" fontId="2" fillId="0" borderId="56" xfId="7" applyNumberFormat="1" applyFont="1" applyBorder="1" applyAlignment="1">
      <alignment horizontal="right" vertical="center"/>
    </xf>
    <xf numFmtId="167" fontId="2" fillId="0" borderId="57" xfId="7" applyNumberFormat="1" applyFont="1" applyBorder="1" applyAlignment="1">
      <alignment horizontal="right" vertical="center"/>
    </xf>
    <xf numFmtId="167" fontId="2" fillId="0" borderId="49" xfId="7" applyNumberFormat="1" applyFont="1" applyBorder="1" applyAlignment="1">
      <alignment horizontal="right" vertical="center"/>
    </xf>
    <xf numFmtId="167" fontId="2" fillId="0" borderId="58" xfId="7" applyNumberFormat="1" applyFont="1" applyBorder="1" applyAlignment="1">
      <alignment horizontal="right" vertical="center"/>
    </xf>
    <xf numFmtId="166" fontId="3" fillId="0" borderId="19" xfId="7" applyNumberFormat="1" applyFont="1" applyBorder="1" applyAlignment="1">
      <alignment horizontal="right" vertical="center"/>
    </xf>
    <xf numFmtId="166" fontId="3" fillId="0" borderId="20" xfId="7" applyNumberFormat="1" applyFont="1" applyBorder="1" applyAlignment="1">
      <alignment horizontal="right" vertical="center"/>
    </xf>
    <xf numFmtId="166" fontId="3" fillId="0" borderId="23" xfId="7" applyNumberFormat="1" applyFont="1" applyBorder="1" applyAlignment="1">
      <alignment horizontal="right" vertical="center"/>
    </xf>
    <xf numFmtId="166" fontId="3" fillId="0" borderId="39" xfId="7" applyNumberFormat="1" applyFont="1" applyBorder="1" applyAlignment="1">
      <alignment horizontal="right" vertical="center"/>
    </xf>
    <xf numFmtId="167" fontId="9" fillId="0" borderId="3" xfId="7" applyNumberFormat="1" applyFont="1" applyBorder="1" applyAlignment="1">
      <alignment horizontal="right" vertical="center"/>
    </xf>
    <xf numFmtId="167" fontId="9" fillId="0" borderId="0" xfId="7" applyNumberFormat="1" applyFont="1" applyAlignment="1">
      <alignment horizontal="right" vertical="center"/>
    </xf>
    <xf numFmtId="167" fontId="9" fillId="0" borderId="17" xfId="7" applyNumberFormat="1" applyFont="1" applyBorder="1" applyAlignment="1">
      <alignment horizontal="right" vertical="center"/>
    </xf>
    <xf numFmtId="167" fontId="9" fillId="0" borderId="50" xfId="7" applyNumberFormat="1" applyFont="1" applyBorder="1" applyAlignment="1">
      <alignment horizontal="right" vertical="center"/>
    </xf>
    <xf numFmtId="3" fontId="2" fillId="0" borderId="5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3" fontId="9" fillId="0" borderId="0" xfId="7" applyNumberFormat="1" applyFont="1" applyAlignment="1">
      <alignment horizontal="right" vertical="center" wrapText="1"/>
    </xf>
    <xf numFmtId="3" fontId="2" fillId="0" borderId="0" xfId="7" applyNumberFormat="1" applyFont="1" applyAlignment="1">
      <alignment horizontal="right" vertical="center" wrapText="1"/>
    </xf>
    <xf numFmtId="3" fontId="3" fillId="0" borderId="1" xfId="7" applyNumberFormat="1" applyFont="1" applyBorder="1" applyAlignment="1">
      <alignment horizontal="right" vertical="center" wrapText="1"/>
    </xf>
    <xf numFmtId="3" fontId="3" fillId="0" borderId="0" xfId="7" applyNumberFormat="1" applyFont="1" applyAlignment="1">
      <alignment horizontal="right" vertical="center" wrapText="1"/>
    </xf>
    <xf numFmtId="3" fontId="9" fillId="0" borderId="4" xfId="7" applyNumberFormat="1" applyFont="1" applyBorder="1" applyAlignment="1">
      <alignment horizontal="right" vertical="center" wrapText="1"/>
    </xf>
    <xf numFmtId="3" fontId="9" fillId="0" borderId="5" xfId="7" applyNumberFormat="1" applyFont="1" applyBorder="1" applyAlignment="1">
      <alignment horizontal="right" vertical="center" wrapText="1"/>
    </xf>
    <xf numFmtId="3" fontId="9" fillId="0" borderId="52" xfId="1" applyNumberFormat="1" applyFont="1" applyBorder="1" applyAlignment="1">
      <alignment horizontal="right" vertical="center"/>
    </xf>
    <xf numFmtId="3" fontId="2" fillId="0" borderId="56" xfId="7" applyNumberFormat="1" applyFont="1" applyBorder="1" applyAlignment="1">
      <alignment horizontal="right" vertical="center" wrapText="1"/>
    </xf>
    <xf numFmtId="3" fontId="2" fillId="0" borderId="49" xfId="7" applyNumberFormat="1" applyFont="1" applyBorder="1" applyAlignment="1">
      <alignment horizontal="right" vertical="center" wrapText="1"/>
    </xf>
    <xf numFmtId="3" fontId="3" fillId="0" borderId="2" xfId="7" applyNumberFormat="1" applyFont="1" applyBorder="1" applyAlignment="1">
      <alignment horizontal="right" vertical="center" wrapText="1"/>
    </xf>
    <xf numFmtId="166" fontId="3" fillId="0" borderId="27" xfId="7" applyNumberFormat="1" applyFont="1" applyBorder="1" applyAlignment="1">
      <alignment horizontal="right" vertical="center" wrapText="1"/>
    </xf>
    <xf numFmtId="3" fontId="2" fillId="0" borderId="3" xfId="7" applyNumberFormat="1" applyFont="1" applyBorder="1" applyAlignment="1">
      <alignment horizontal="right" vertical="center" wrapText="1"/>
    </xf>
    <xf numFmtId="3" fontId="2" fillId="0" borderId="17" xfId="7" applyNumberFormat="1" applyFont="1" applyBorder="1" applyAlignment="1">
      <alignment horizontal="right" vertical="center" wrapText="1"/>
    </xf>
    <xf numFmtId="3" fontId="3" fillId="0" borderId="19" xfId="7" applyNumberFormat="1" applyFont="1" applyBorder="1" applyAlignment="1">
      <alignment horizontal="right" vertical="center" wrapText="1"/>
    </xf>
    <xf numFmtId="166" fontId="3" fillId="0" borderId="23" xfId="7" applyNumberFormat="1" applyFont="1" applyBorder="1" applyAlignment="1">
      <alignment horizontal="right" vertical="center" wrapText="1"/>
    </xf>
    <xf numFmtId="3" fontId="9" fillId="0" borderId="44" xfId="7" applyNumberFormat="1" applyFont="1" applyBorder="1" applyAlignment="1">
      <alignment horizontal="right" vertical="center" wrapText="1"/>
    </xf>
    <xf numFmtId="0" fontId="31" fillId="0" borderId="12" xfId="7" applyFont="1" applyBorder="1" applyAlignment="1">
      <alignment horizontal="center" vertical="top" wrapText="1"/>
    </xf>
    <xf numFmtId="3" fontId="9" fillId="0" borderId="18" xfId="7" applyNumberFormat="1" applyFont="1" applyBorder="1" applyAlignment="1">
      <alignment horizontal="right" vertical="center" wrapText="1"/>
    </xf>
    <xf numFmtId="168" fontId="9" fillId="0" borderId="3" xfId="1" applyNumberFormat="1" applyFont="1" applyBorder="1" applyAlignment="1">
      <alignment horizontal="right" vertical="center" wrapText="1"/>
    </xf>
    <xf numFmtId="166" fontId="3" fillId="0" borderId="6" xfId="7" applyNumberFormat="1" applyFont="1" applyBorder="1" applyAlignment="1">
      <alignment horizontal="right" vertical="center" wrapText="1"/>
    </xf>
    <xf numFmtId="166" fontId="3" fillId="0" borderId="2" xfId="7" applyNumberFormat="1" applyFont="1" applyBorder="1" applyAlignment="1">
      <alignment horizontal="right" vertical="center" wrapText="1"/>
    </xf>
    <xf numFmtId="3" fontId="2" fillId="0" borderId="57" xfId="7" applyNumberFormat="1" applyFont="1" applyBorder="1" applyAlignment="1">
      <alignment horizontal="right" vertical="center" wrapText="1"/>
    </xf>
    <xf numFmtId="166" fontId="3" fillId="0" borderId="12" xfId="7" applyNumberFormat="1" applyFont="1" applyBorder="1" applyAlignment="1">
      <alignment horizontal="right" vertical="center" wrapText="1"/>
    </xf>
    <xf numFmtId="3" fontId="2" fillId="0" borderId="18" xfId="1" applyNumberFormat="1" applyFont="1" applyBorder="1" applyAlignment="1">
      <alignment horizontal="right" vertical="center"/>
    </xf>
    <xf numFmtId="3" fontId="2" fillId="0" borderId="18" xfId="7" applyNumberFormat="1" applyFont="1" applyBorder="1" applyAlignment="1">
      <alignment horizontal="right" vertical="center"/>
    </xf>
    <xf numFmtId="3" fontId="2" fillId="0" borderId="57" xfId="1" applyNumberFormat="1" applyFont="1" applyBorder="1" applyAlignment="1">
      <alignment horizontal="right" vertical="center"/>
    </xf>
    <xf numFmtId="3" fontId="2" fillId="0" borderId="59" xfId="1" applyNumberFormat="1" applyFont="1" applyBorder="1" applyAlignment="1">
      <alignment horizontal="right"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9" xfId="7" applyNumberFormat="1" applyFont="1" applyBorder="1" applyAlignment="1">
      <alignment horizontal="right" vertical="center"/>
    </xf>
    <xf numFmtId="3" fontId="2" fillId="0" borderId="18" xfId="7" applyNumberFormat="1" applyFont="1" applyBorder="1" applyAlignment="1">
      <alignment horizontal="right" vertical="center" wrapText="1"/>
    </xf>
    <xf numFmtId="3" fontId="9" fillId="0" borderId="18" xfId="1" applyNumberFormat="1" applyFont="1" applyBorder="1" applyAlignment="1">
      <alignment horizontal="right" vertical="center"/>
    </xf>
    <xf numFmtId="3" fontId="9" fillId="0" borderId="3" xfId="7" applyNumberFormat="1" applyFont="1" applyBorder="1" applyAlignment="1">
      <alignment horizontal="right" vertical="center"/>
    </xf>
    <xf numFmtId="3" fontId="9" fillId="0" borderId="0" xfId="7" applyNumberFormat="1" applyFont="1" applyAlignment="1">
      <alignment horizontal="right" vertical="center"/>
    </xf>
    <xf numFmtId="3" fontId="9" fillId="0" borderId="18" xfId="7" applyNumberFormat="1" applyFont="1" applyBorder="1" applyAlignment="1">
      <alignment horizontal="right" vertical="center"/>
    </xf>
    <xf numFmtId="3" fontId="2" fillId="0" borderId="59" xfId="7" applyNumberFormat="1" applyFont="1" applyBorder="1" applyAlignment="1">
      <alignment horizontal="right" vertical="center" wrapText="1"/>
    </xf>
    <xf numFmtId="0" fontId="31" fillId="0" borderId="8" xfId="7" applyFont="1" applyBorder="1" applyAlignment="1">
      <alignment horizontal="center" vertical="top" wrapText="1"/>
    </xf>
    <xf numFmtId="3" fontId="9" fillId="0" borderId="50" xfId="7" applyNumberFormat="1" applyFont="1" applyBorder="1" applyAlignment="1">
      <alignment horizontal="right" vertical="center"/>
    </xf>
    <xf numFmtId="3" fontId="2" fillId="0" borderId="44" xfId="1" applyNumberFormat="1" applyFont="1" applyBorder="1" applyAlignment="1">
      <alignment horizontal="right" vertical="center"/>
    </xf>
    <xf numFmtId="3" fontId="2" fillId="0" borderId="55" xfId="1" applyNumberFormat="1" applyFont="1" applyBorder="1" applyAlignment="1">
      <alignment horizontal="right" vertical="center"/>
    </xf>
    <xf numFmtId="166" fontId="3" fillId="0" borderId="27" xfId="1" applyNumberFormat="1" applyFont="1" applyBorder="1" applyAlignment="1">
      <alignment horizontal="right" vertical="center" wrapText="1"/>
    </xf>
    <xf numFmtId="166" fontId="3" fillId="0" borderId="11" xfId="1" applyNumberFormat="1" applyFont="1" applyBorder="1" applyAlignment="1">
      <alignment horizontal="right" vertical="center" wrapText="1"/>
    </xf>
    <xf numFmtId="3" fontId="2" fillId="0" borderId="28" xfId="1" applyNumberFormat="1" applyFont="1" applyBorder="1" applyAlignment="1">
      <alignment horizontal="right" vertical="center"/>
    </xf>
    <xf numFmtId="166" fontId="3" fillId="0" borderId="11" xfId="1" applyNumberFormat="1" applyFont="1" applyBorder="1" applyAlignment="1">
      <alignment horizontal="right" vertical="center"/>
    </xf>
    <xf numFmtId="166" fontId="3" fillId="0" borderId="28" xfId="1" applyNumberFormat="1" applyFont="1" applyBorder="1" applyAlignment="1">
      <alignment horizontal="right" vertical="center"/>
    </xf>
    <xf numFmtId="3" fontId="9" fillId="0" borderId="55" xfId="1" applyNumberFormat="1" applyFont="1" applyBorder="1" applyAlignment="1">
      <alignment horizontal="right" vertical="center"/>
    </xf>
    <xf numFmtId="166" fontId="3" fillId="0" borderId="16" xfId="7" applyNumberFormat="1" applyFont="1" applyBorder="1" applyAlignment="1">
      <alignment horizontal="right" vertical="center"/>
    </xf>
    <xf numFmtId="3" fontId="2" fillId="0" borderId="60" xfId="7" applyNumberFormat="1" applyFont="1" applyBorder="1" applyAlignment="1">
      <alignment horizontal="right" vertical="center" wrapText="1"/>
    </xf>
    <xf numFmtId="3" fontId="2" fillId="0" borderId="61" xfId="7" applyNumberFormat="1" applyFont="1" applyBorder="1" applyAlignment="1">
      <alignment horizontal="right" vertical="center" wrapText="1"/>
    </xf>
    <xf numFmtId="3" fontId="2" fillId="0" borderId="50" xfId="7" applyNumberFormat="1" applyFont="1" applyBorder="1" applyAlignment="1">
      <alignment horizontal="right" vertical="center" wrapText="1"/>
    </xf>
    <xf numFmtId="166" fontId="3" fillId="0" borderId="62" xfId="7" applyNumberFormat="1" applyFont="1" applyBorder="1" applyAlignment="1">
      <alignment horizontal="right" vertical="center" wrapText="1"/>
    </xf>
    <xf numFmtId="3" fontId="9" fillId="0" borderId="63" xfId="7" applyNumberFormat="1" applyFont="1" applyBorder="1" applyAlignment="1">
      <alignment horizontal="right" vertical="center" wrapText="1"/>
    </xf>
    <xf numFmtId="166" fontId="3" fillId="0" borderId="64" xfId="7" applyNumberFormat="1" applyFont="1" applyBorder="1" applyAlignment="1">
      <alignment horizontal="right" vertical="center" wrapText="1"/>
    </xf>
    <xf numFmtId="166" fontId="3" fillId="0" borderId="29" xfId="7" applyNumberFormat="1" applyFont="1" applyBorder="1" applyAlignment="1">
      <alignment horizontal="right" vertical="center" wrapText="1"/>
    </xf>
    <xf numFmtId="3" fontId="9" fillId="0" borderId="50" xfId="7" applyNumberFormat="1" applyFont="1" applyBorder="1" applyAlignment="1">
      <alignment horizontal="right" vertical="center" wrapText="1"/>
    </xf>
    <xf numFmtId="166" fontId="3" fillId="0" borderId="60" xfId="7" applyNumberFormat="1" applyFont="1" applyBorder="1" applyAlignment="1">
      <alignment horizontal="right" vertical="center" wrapText="1"/>
    </xf>
    <xf numFmtId="166" fontId="3" fillId="0" borderId="61" xfId="7" applyNumberFormat="1" applyFont="1" applyBorder="1" applyAlignment="1">
      <alignment horizontal="right" vertical="center" wrapText="1"/>
    </xf>
    <xf numFmtId="3" fontId="9" fillId="0" borderId="65" xfId="7" applyNumberFormat="1" applyFont="1" applyBorder="1" applyAlignment="1">
      <alignment horizontal="right" vertical="center" wrapText="1"/>
    </xf>
    <xf numFmtId="3" fontId="9" fillId="0" borderId="52" xfId="7" applyNumberFormat="1" applyFont="1" applyBorder="1" applyAlignment="1">
      <alignment horizontal="right" vertical="center" wrapText="1"/>
    </xf>
    <xf numFmtId="0" fontId="4" fillId="0" borderId="22" xfId="7" applyFont="1" applyBorder="1" applyAlignment="1">
      <alignment horizontal="center" vertical="top" wrapText="1"/>
    </xf>
    <xf numFmtId="0" fontId="4" fillId="0" borderId="7" xfId="7" applyFont="1" applyBorder="1" applyAlignment="1">
      <alignment horizontal="center" vertical="top" wrapText="1"/>
    </xf>
    <xf numFmtId="3" fontId="2" fillId="0" borderId="44" xfId="7" applyNumberFormat="1" applyFont="1" applyBorder="1" applyAlignment="1">
      <alignment horizontal="right" vertical="center" wrapText="1"/>
    </xf>
    <xf numFmtId="9" fontId="3" fillId="0" borderId="19" xfId="7" applyNumberFormat="1" applyFont="1" applyBorder="1" applyAlignment="1">
      <alignment horizontal="right" vertical="top" wrapText="1"/>
    </xf>
    <xf numFmtId="9" fontId="3" fillId="0" borderId="20" xfId="7" applyNumberFormat="1" applyFont="1" applyBorder="1" applyAlignment="1">
      <alignment horizontal="right" vertical="top" wrapText="1"/>
    </xf>
    <xf numFmtId="166" fontId="3" fillId="0" borderId="19" xfId="7" applyNumberFormat="1" applyFont="1" applyBorder="1" applyAlignment="1">
      <alignment horizontal="right" vertical="top" wrapText="1"/>
    </xf>
    <xf numFmtId="166" fontId="3" fillId="0" borderId="20" xfId="7" applyNumberFormat="1" applyFont="1" applyBorder="1" applyAlignment="1">
      <alignment horizontal="right" vertical="top" wrapText="1"/>
    </xf>
    <xf numFmtId="166" fontId="3" fillId="0" borderId="23" xfId="7" applyNumberFormat="1" applyFont="1" applyBorder="1" applyAlignment="1">
      <alignment horizontal="right" vertical="top" wrapText="1"/>
    </xf>
    <xf numFmtId="3" fontId="9" fillId="0" borderId="17" xfId="7" applyNumberFormat="1" applyFont="1" applyBorder="1" applyAlignment="1">
      <alignment horizontal="right" vertical="center" wrapText="1"/>
    </xf>
    <xf numFmtId="166" fontId="3" fillId="0" borderId="3" xfId="7" applyNumberFormat="1" applyFont="1" applyBorder="1" applyAlignment="1">
      <alignment horizontal="right" vertical="top" wrapText="1"/>
    </xf>
    <xf numFmtId="166" fontId="3" fillId="0" borderId="0" xfId="7" applyNumberFormat="1" applyFont="1" applyAlignment="1">
      <alignment horizontal="right" vertical="top" wrapText="1"/>
    </xf>
    <xf numFmtId="0" fontId="4" fillId="0" borderId="19" xfId="7" applyFont="1" applyBorder="1" applyAlignment="1">
      <alignment horizontal="center" vertical="top" wrapText="1"/>
    </xf>
    <xf numFmtId="0" fontId="4" fillId="0" borderId="48" xfId="7" applyFont="1" applyBorder="1" applyAlignment="1">
      <alignment horizontal="center" vertical="top" wrapText="1"/>
    </xf>
    <xf numFmtId="0" fontId="4" fillId="0" borderId="12" xfId="7" applyFont="1" applyBorder="1" applyAlignment="1">
      <alignment horizontal="center" vertical="top" wrapText="1"/>
    </xf>
    <xf numFmtId="0" fontId="4" fillId="0" borderId="20" xfId="7" applyFont="1" applyBorder="1" applyAlignment="1">
      <alignment horizontal="center" vertical="top" wrapText="1"/>
    </xf>
    <xf numFmtId="9" fontId="3" fillId="0" borderId="13" xfId="7" applyNumberFormat="1" applyFont="1" applyBorder="1" applyAlignment="1">
      <alignment horizontal="right" vertical="top" wrapText="1"/>
    </xf>
    <xf numFmtId="9" fontId="3" fillId="0" borderId="14" xfId="7" applyNumberFormat="1" applyFont="1" applyBorder="1" applyAlignment="1">
      <alignment horizontal="right" vertical="top" wrapText="1"/>
    </xf>
    <xf numFmtId="166" fontId="3" fillId="0" borderId="13" xfId="7" applyNumberFormat="1" applyFont="1" applyBorder="1" applyAlignment="1">
      <alignment horizontal="right" vertical="top" wrapText="1"/>
    </xf>
    <xf numFmtId="166" fontId="3" fillId="0" borderId="14" xfId="7" applyNumberFormat="1" applyFont="1" applyBorder="1" applyAlignment="1">
      <alignment horizontal="right" vertical="top" wrapText="1"/>
    </xf>
    <xf numFmtId="3" fontId="2" fillId="0" borderId="58" xfId="7" applyNumberFormat="1" applyFont="1" applyBorder="1" applyAlignment="1">
      <alignment horizontal="right" vertical="center" wrapText="1"/>
    </xf>
    <xf numFmtId="166" fontId="3" fillId="0" borderId="39" xfId="7" applyNumberFormat="1" applyFont="1" applyBorder="1" applyAlignment="1">
      <alignment horizontal="right" vertical="top" wrapText="1"/>
    </xf>
    <xf numFmtId="166" fontId="3" fillId="0" borderId="53" xfId="7" applyNumberFormat="1" applyFont="1" applyBorder="1" applyAlignment="1">
      <alignment horizontal="right" vertical="top" wrapText="1"/>
    </xf>
    <xf numFmtId="0" fontId="4" fillId="0" borderId="8" xfId="7" applyFont="1" applyBorder="1" applyAlignment="1">
      <alignment horizontal="center" vertical="top" wrapText="1"/>
    </xf>
    <xf numFmtId="0" fontId="4" fillId="0" borderId="30" xfId="7" applyFont="1" applyBorder="1" applyAlignment="1">
      <alignment horizontal="center" vertical="top" wrapText="1"/>
    </xf>
    <xf numFmtId="3" fontId="2" fillId="0" borderId="3" xfId="1" applyNumberFormat="1" applyFont="1" applyFill="1" applyBorder="1" applyAlignment="1">
      <alignment horizontal="right" vertical="center" wrapText="1"/>
    </xf>
    <xf numFmtId="166" fontId="2" fillId="0" borderId="50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9" fontId="2" fillId="0" borderId="14" xfId="0" applyNumberFormat="1" applyFont="1" applyBorder="1" applyAlignment="1">
      <alignment horizontal="right" vertical="center" wrapText="1"/>
    </xf>
    <xf numFmtId="9" fontId="2" fillId="0" borderId="53" xfId="0" applyNumberFormat="1" applyFont="1" applyBorder="1" applyAlignment="1">
      <alignment horizontal="right" vertical="center" wrapText="1"/>
    </xf>
    <xf numFmtId="3" fontId="2" fillId="0" borderId="3" xfId="1" applyNumberFormat="1" applyFont="1" applyFill="1" applyBorder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166" fontId="2" fillId="0" borderId="50" xfId="0" applyNumberFormat="1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 wrapText="1"/>
    </xf>
    <xf numFmtId="9" fontId="2" fillId="0" borderId="14" xfId="0" applyNumberFormat="1" applyFont="1" applyBorder="1" applyAlignment="1">
      <alignment vertical="center" wrapText="1"/>
    </xf>
    <xf numFmtId="9" fontId="2" fillId="0" borderId="53" xfId="0" applyNumberFormat="1" applyFont="1" applyBorder="1" applyAlignment="1">
      <alignment vertical="center" wrapText="1"/>
    </xf>
    <xf numFmtId="16" fontId="2" fillId="0" borderId="45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45" xfId="0" applyNumberFormat="1" applyFont="1" applyBorder="1" applyAlignment="1">
      <alignment horizontal="left" vertical="center"/>
    </xf>
    <xf numFmtId="3" fontId="5" fillId="0" borderId="46" xfId="0" applyNumberFormat="1" applyFont="1" applyBorder="1" applyAlignment="1">
      <alignment horizontal="left" vertical="center" wrapText="1"/>
    </xf>
    <xf numFmtId="3" fontId="5" fillId="0" borderId="66" xfId="0" applyNumberFormat="1" applyFont="1" applyBorder="1" applyAlignment="1">
      <alignment horizontal="left" vertical="center" wrapText="1"/>
    </xf>
    <xf numFmtId="3" fontId="5" fillId="0" borderId="34" xfId="7" applyNumberFormat="1" applyFont="1" applyBorder="1" applyAlignment="1">
      <alignment horizontal="left" vertical="center" wrapText="1"/>
    </xf>
    <xf numFmtId="3" fontId="5" fillId="0" borderId="66" xfId="7" applyNumberFormat="1" applyFont="1" applyBorder="1" applyAlignment="1">
      <alignment horizontal="left" vertical="center" wrapText="1"/>
    </xf>
    <xf numFmtId="3" fontId="5" fillId="0" borderId="66" xfId="0" applyNumberFormat="1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center" wrapText="1"/>
    </xf>
    <xf numFmtId="16" fontId="2" fillId="0" borderId="45" xfId="0" applyNumberFormat="1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9" fontId="2" fillId="0" borderId="17" xfId="0" applyNumberFormat="1" applyFont="1" applyBorder="1" applyAlignment="1">
      <alignment horizontal="right" vertical="center" wrapText="1"/>
    </xf>
    <xf numFmtId="9" fontId="2" fillId="0" borderId="50" xfId="0" applyNumberFormat="1" applyFont="1" applyBorder="1" applyAlignment="1">
      <alignment horizontal="right" vertical="center" wrapText="1"/>
    </xf>
    <xf numFmtId="9" fontId="2" fillId="0" borderId="21" xfId="0" applyNumberFormat="1" applyFont="1" applyBorder="1" applyAlignment="1">
      <alignment horizontal="right" vertical="center" wrapText="1"/>
    </xf>
    <xf numFmtId="3" fontId="2" fillId="0" borderId="3" xfId="1" applyNumberFormat="1" applyFont="1" applyFill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5" fillId="0" borderId="46" xfId="0" applyNumberFormat="1" applyFont="1" applyBorder="1" applyAlignment="1">
      <alignment vertical="center" wrapText="1"/>
    </xf>
    <xf numFmtId="3" fontId="5" fillId="0" borderId="34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vertical="top" wrapText="1"/>
    </xf>
    <xf numFmtId="3" fontId="5" fillId="0" borderId="45" xfId="7" applyNumberFormat="1" applyFont="1" applyBorder="1" applyAlignment="1">
      <alignment horizontal="left" vertical="center" wrapText="1"/>
    </xf>
    <xf numFmtId="0" fontId="5" fillId="0" borderId="4" xfId="7" applyFont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right" vertical="center" wrapText="1"/>
    </xf>
    <xf numFmtId="3" fontId="2" fillId="0" borderId="52" xfId="1" applyNumberFormat="1" applyFont="1" applyFill="1" applyBorder="1" applyAlignment="1">
      <alignment horizontal="right" vertical="center" wrapText="1"/>
    </xf>
    <xf numFmtId="9" fontId="3" fillId="0" borderId="15" xfId="1" applyNumberFormat="1" applyFont="1" applyFill="1" applyBorder="1" applyAlignment="1">
      <alignment horizontal="right" vertical="center" wrapText="1"/>
    </xf>
    <xf numFmtId="3" fontId="2" fillId="0" borderId="54" xfId="1" applyNumberFormat="1" applyFont="1" applyFill="1" applyBorder="1" applyAlignment="1">
      <alignment horizontal="right" vertical="center" wrapText="1"/>
    </xf>
    <xf numFmtId="3" fontId="2" fillId="0" borderId="54" xfId="1" applyNumberFormat="1" applyFont="1" applyFill="1" applyBorder="1" applyAlignment="1">
      <alignment vertical="center" wrapText="1"/>
    </xf>
    <xf numFmtId="3" fontId="2" fillId="0" borderId="5" xfId="1" applyNumberFormat="1" applyFont="1" applyFill="1" applyBorder="1" applyAlignment="1">
      <alignment vertical="center" wrapText="1"/>
    </xf>
    <xf numFmtId="3" fontId="2" fillId="0" borderId="52" xfId="1" applyNumberFormat="1" applyFont="1" applyFill="1" applyBorder="1" applyAlignment="1">
      <alignment vertical="center" wrapText="1"/>
    </xf>
    <xf numFmtId="9" fontId="3" fillId="0" borderId="67" xfId="1" applyNumberFormat="1" applyFont="1" applyFill="1" applyBorder="1" applyAlignment="1">
      <alignment vertical="center" wrapText="1"/>
    </xf>
    <xf numFmtId="166" fontId="2" fillId="0" borderId="68" xfId="1" applyNumberFormat="1" applyFont="1" applyFill="1" applyBorder="1" applyAlignment="1">
      <alignment vertical="center" wrapText="1"/>
    </xf>
    <xf numFmtId="166" fontId="2" fillId="0" borderId="69" xfId="1" applyNumberFormat="1" applyFont="1" applyFill="1" applyBorder="1" applyAlignment="1">
      <alignment vertical="center" wrapText="1"/>
    </xf>
    <xf numFmtId="3" fontId="2" fillId="0" borderId="70" xfId="1" applyNumberFormat="1" applyFont="1" applyFill="1" applyBorder="1" applyAlignment="1">
      <alignment vertical="center" wrapText="1"/>
    </xf>
    <xf numFmtId="3" fontId="2" fillId="0" borderId="71" xfId="1" applyNumberFormat="1" applyFont="1" applyFill="1" applyBorder="1" applyAlignment="1">
      <alignment vertical="center" wrapText="1"/>
    </xf>
    <xf numFmtId="3" fontId="2" fillId="0" borderId="72" xfId="1" applyNumberFormat="1" applyFont="1" applyFill="1" applyBorder="1" applyAlignment="1">
      <alignment vertical="center" wrapText="1"/>
    </xf>
    <xf numFmtId="3" fontId="2" fillId="0" borderId="18" xfId="1" applyNumberFormat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3" fontId="2" fillId="0" borderId="50" xfId="1" applyNumberFormat="1" applyFont="1" applyFill="1" applyBorder="1" applyAlignment="1">
      <alignment vertical="center" wrapText="1"/>
    </xf>
    <xf numFmtId="9" fontId="3" fillId="0" borderId="18" xfId="1" applyNumberFormat="1" applyFont="1" applyFill="1" applyBorder="1" applyAlignment="1">
      <alignment vertical="center" wrapText="1"/>
    </xf>
    <xf numFmtId="166" fontId="2" fillId="0" borderId="20" xfId="1" applyNumberFormat="1" applyFont="1" applyFill="1" applyBorder="1" applyAlignment="1">
      <alignment vertical="center" wrapText="1"/>
    </xf>
    <xf numFmtId="166" fontId="2" fillId="0" borderId="39" xfId="1" applyNumberFormat="1" applyFont="1" applyFill="1" applyBorder="1" applyAlignment="1">
      <alignment vertical="center" wrapText="1"/>
    </xf>
    <xf numFmtId="9" fontId="3" fillId="0" borderId="15" xfId="1" applyNumberFormat="1" applyFont="1" applyFill="1" applyBorder="1" applyAlignment="1">
      <alignment vertical="center" wrapText="1"/>
    </xf>
    <xf numFmtId="166" fontId="2" fillId="0" borderId="14" xfId="1" applyNumberFormat="1" applyFont="1" applyFill="1" applyBorder="1" applyAlignment="1">
      <alignment vertical="center" wrapText="1"/>
    </xf>
    <xf numFmtId="166" fontId="2" fillId="0" borderId="53" xfId="1" applyNumberFormat="1" applyFont="1" applyFill="1" applyBorder="1" applyAlignment="1">
      <alignment vertical="center" wrapText="1"/>
    </xf>
    <xf numFmtId="3" fontId="9" fillId="0" borderId="54" xfId="1" applyNumberFormat="1" applyFont="1" applyFill="1" applyBorder="1" applyAlignment="1">
      <alignment vertical="center" wrapText="1"/>
    </xf>
    <xf numFmtId="3" fontId="9" fillId="0" borderId="5" xfId="1" applyNumberFormat="1" applyFont="1" applyFill="1" applyBorder="1" applyAlignment="1">
      <alignment vertical="center" wrapText="1"/>
    </xf>
    <xf numFmtId="3" fontId="9" fillId="0" borderId="52" xfId="1" applyNumberFormat="1" applyFont="1" applyFill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44" xfId="0" applyNumberFormat="1" applyFont="1" applyBorder="1" applyAlignment="1">
      <alignment horizontal="right" vertical="center" wrapText="1"/>
    </xf>
    <xf numFmtId="3" fontId="2" fillId="0" borderId="52" xfId="0" applyNumberFormat="1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 wrapText="1"/>
    </xf>
    <xf numFmtId="9" fontId="3" fillId="0" borderId="27" xfId="0" applyNumberFormat="1" applyFont="1" applyBorder="1" applyAlignment="1">
      <alignment horizontal="right" vertical="center" wrapText="1"/>
    </xf>
    <xf numFmtId="166" fontId="3" fillId="0" borderId="27" xfId="0" applyNumberFormat="1" applyFont="1" applyBorder="1" applyAlignment="1">
      <alignment horizontal="right" vertical="center" wrapText="1"/>
    </xf>
    <xf numFmtId="166" fontId="3" fillId="0" borderId="29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2" fillId="0" borderId="50" xfId="0" applyNumberFormat="1" applyFont="1" applyBorder="1" applyAlignment="1">
      <alignment horizontal="right" vertical="center" wrapText="1"/>
    </xf>
    <xf numFmtId="9" fontId="3" fillId="0" borderId="19" xfId="0" applyNumberFormat="1" applyFont="1" applyBorder="1" applyAlignment="1">
      <alignment horizontal="right" vertical="center" wrapText="1"/>
    </xf>
    <xf numFmtId="9" fontId="3" fillId="0" borderId="20" xfId="0" applyNumberFormat="1" applyFont="1" applyBorder="1" applyAlignment="1">
      <alignment horizontal="right" vertical="center" wrapText="1"/>
    </xf>
    <xf numFmtId="9" fontId="3" fillId="0" borderId="23" xfId="0" applyNumberFormat="1" applyFont="1" applyBorder="1" applyAlignment="1">
      <alignment horizontal="right" vertical="center" wrapText="1"/>
    </xf>
    <xf numFmtId="166" fontId="3" fillId="0" borderId="20" xfId="0" applyNumberFormat="1" applyFont="1" applyBorder="1" applyAlignment="1">
      <alignment horizontal="right" vertical="center" wrapText="1"/>
    </xf>
    <xf numFmtId="166" fontId="3" fillId="0" borderId="23" xfId="0" applyNumberFormat="1" applyFont="1" applyBorder="1" applyAlignment="1">
      <alignment horizontal="right" vertical="center" wrapText="1"/>
    </xf>
    <xf numFmtId="166" fontId="3" fillId="0" borderId="39" xfId="0" applyNumberFormat="1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9" fillId="0" borderId="52" xfId="0" applyNumberFormat="1" applyFont="1" applyBorder="1" applyAlignment="1">
      <alignment horizontal="right" vertical="center" wrapText="1"/>
    </xf>
    <xf numFmtId="9" fontId="3" fillId="0" borderId="13" xfId="0" applyNumberFormat="1" applyFont="1" applyBorder="1" applyAlignment="1">
      <alignment horizontal="right" vertical="center"/>
    </xf>
    <xf numFmtId="9" fontId="3" fillId="0" borderId="14" xfId="0" applyNumberFormat="1" applyFont="1" applyBorder="1" applyAlignment="1">
      <alignment horizontal="right" vertical="center"/>
    </xf>
    <xf numFmtId="9" fontId="3" fillId="0" borderId="21" xfId="0" applyNumberFormat="1" applyFont="1" applyBorder="1" applyAlignment="1">
      <alignment horizontal="right" vertical="center"/>
    </xf>
    <xf numFmtId="166" fontId="3" fillId="0" borderId="14" xfId="0" applyNumberFormat="1" applyFont="1" applyBorder="1" applyAlignment="1">
      <alignment horizontal="right" vertical="center"/>
    </xf>
    <xf numFmtId="166" fontId="3" fillId="0" borderId="21" xfId="0" applyNumberFormat="1" applyFont="1" applyBorder="1" applyAlignment="1">
      <alignment horizontal="right" vertical="center"/>
    </xf>
    <xf numFmtId="0" fontId="7" fillId="0" borderId="47" xfId="0" applyFont="1" applyBorder="1" applyAlignment="1">
      <alignment horizontal="left" vertical="top" wrapText="1"/>
    </xf>
    <xf numFmtId="169" fontId="2" fillId="0" borderId="6" xfId="1" applyNumberFormat="1" applyFont="1" applyFill="1" applyBorder="1" applyAlignment="1">
      <alignment horizontal="right" vertical="center" wrapText="1"/>
    </xf>
    <xf numFmtId="169" fontId="2" fillId="0" borderId="1" xfId="1" applyNumberFormat="1" applyFont="1" applyFill="1" applyBorder="1" applyAlignment="1">
      <alignment horizontal="right" vertical="center" wrapText="1"/>
    </xf>
    <xf numFmtId="169" fontId="2" fillId="0" borderId="29" xfId="1" applyNumberFormat="1" applyFont="1" applyFill="1" applyBorder="1" applyAlignment="1">
      <alignment horizontal="right" vertical="center" wrapText="1"/>
    </xf>
    <xf numFmtId="3" fontId="2" fillId="0" borderId="59" xfId="1" applyNumberFormat="1" applyFont="1" applyFill="1" applyBorder="1" applyAlignment="1">
      <alignment horizontal="right" vertical="center" wrapText="1"/>
    </xf>
    <xf numFmtId="3" fontId="2" fillId="0" borderId="57" xfId="1" applyNumberFormat="1" applyFont="1" applyFill="1" applyBorder="1" applyAlignment="1">
      <alignment horizontal="right" vertical="center" wrapText="1"/>
    </xf>
    <xf numFmtId="3" fontId="2" fillId="0" borderId="58" xfId="1" applyNumberFormat="1" applyFont="1" applyFill="1" applyBorder="1" applyAlignment="1">
      <alignment horizontal="right" vertical="center" wrapText="1"/>
    </xf>
    <xf numFmtId="169" fontId="2" fillId="0" borderId="18" xfId="1" applyNumberFormat="1" applyFont="1" applyFill="1" applyBorder="1" applyAlignment="1">
      <alignment horizontal="right" vertical="center" wrapText="1"/>
    </xf>
    <xf numFmtId="169" fontId="2" fillId="0" borderId="0" xfId="1" applyNumberFormat="1" applyFont="1" applyFill="1" applyBorder="1" applyAlignment="1">
      <alignment horizontal="right" vertical="center" wrapText="1"/>
    </xf>
    <xf numFmtId="169" fontId="2" fillId="0" borderId="50" xfId="1" applyNumberFormat="1" applyFont="1" applyFill="1" applyBorder="1" applyAlignment="1">
      <alignment horizontal="right" vertical="center" wrapText="1"/>
    </xf>
    <xf numFmtId="9" fontId="3" fillId="0" borderId="14" xfId="1" applyNumberFormat="1" applyFont="1" applyFill="1" applyBorder="1" applyAlignment="1">
      <alignment horizontal="right" vertical="center" wrapText="1"/>
    </xf>
    <xf numFmtId="9" fontId="3" fillId="0" borderId="53" xfId="1" applyNumberFormat="1" applyFont="1" applyFill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73" xfId="0" applyFont="1" applyBorder="1" applyAlignment="1">
      <alignment horizontal="center" vertical="top" wrapText="1"/>
    </xf>
    <xf numFmtId="3" fontId="5" fillId="0" borderId="74" xfId="0" applyNumberFormat="1" applyFont="1" applyBorder="1" applyAlignment="1">
      <alignment horizontal="left" vertical="center" wrapText="1"/>
    </xf>
    <xf numFmtId="3" fontId="2" fillId="0" borderId="32" xfId="7" applyNumberFormat="1" applyFont="1" applyBorder="1" applyAlignment="1">
      <alignment vertical="center" wrapText="1"/>
    </xf>
    <xf numFmtId="166" fontId="3" fillId="0" borderId="75" xfId="0" applyNumberFormat="1" applyFont="1" applyBorder="1" applyAlignment="1">
      <alignment horizontal="right" vertical="center" wrapText="1"/>
    </xf>
    <xf numFmtId="3" fontId="2" fillId="0" borderId="19" xfId="7" applyNumberFormat="1" applyFont="1" applyBorder="1" applyAlignment="1">
      <alignment vertical="center" wrapText="1"/>
    </xf>
    <xf numFmtId="166" fontId="3" fillId="0" borderId="76" xfId="0" applyNumberFormat="1" applyFont="1" applyBorder="1" applyAlignment="1">
      <alignment horizontal="right" vertical="center" wrapText="1"/>
    </xf>
    <xf numFmtId="3" fontId="9" fillId="0" borderId="14" xfId="7" applyNumberFormat="1" applyFont="1" applyBorder="1" applyAlignment="1">
      <alignment vertical="center" wrapText="1"/>
    </xf>
    <xf numFmtId="166" fontId="3" fillId="0" borderId="14" xfId="0" applyNumberFormat="1" applyFont="1" applyBorder="1" applyAlignment="1">
      <alignment horizontal="right" vertical="center" wrapText="1"/>
    </xf>
    <xf numFmtId="166" fontId="3" fillId="0" borderId="21" xfId="0" applyNumberFormat="1" applyFont="1" applyBorder="1" applyAlignment="1">
      <alignment horizontal="right" vertical="center" wrapText="1"/>
    </xf>
    <xf numFmtId="166" fontId="3" fillId="0" borderId="53" xfId="0" applyNumberFormat="1" applyFont="1" applyBorder="1" applyAlignment="1">
      <alignment horizontal="right" vertical="center" wrapText="1"/>
    </xf>
    <xf numFmtId="166" fontId="16" fillId="0" borderId="41" xfId="0" applyNumberFormat="1" applyFont="1" applyBorder="1" applyAlignment="1">
      <alignment horizontal="right" vertical="center" wrapText="1"/>
    </xf>
    <xf numFmtId="166" fontId="16" fillId="0" borderId="75" xfId="0" applyNumberFormat="1" applyFont="1" applyBorder="1" applyAlignment="1">
      <alignment horizontal="right" vertical="center" wrapText="1"/>
    </xf>
    <xf numFmtId="166" fontId="16" fillId="0" borderId="76" xfId="0" applyNumberFormat="1" applyFont="1" applyBorder="1" applyAlignment="1">
      <alignment horizontal="right" vertical="center" wrapText="1"/>
    </xf>
    <xf numFmtId="166" fontId="16" fillId="0" borderId="21" xfId="0" applyNumberFormat="1" applyFont="1" applyBorder="1" applyAlignment="1">
      <alignment horizontal="right" vertical="center" wrapText="1"/>
    </xf>
    <xf numFmtId="3" fontId="2" fillId="0" borderId="2" xfId="7" applyNumberFormat="1" applyFont="1" applyBorder="1" applyAlignment="1">
      <alignment vertical="center" wrapText="1"/>
    </xf>
    <xf numFmtId="0" fontId="5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3" fontId="5" fillId="0" borderId="38" xfId="0" applyNumberFormat="1" applyFont="1" applyBorder="1" applyAlignment="1">
      <alignment vertical="center" wrapText="1"/>
    </xf>
    <xf numFmtId="3" fontId="5" fillId="0" borderId="66" xfId="0" applyNumberFormat="1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66" fontId="2" fillId="0" borderId="5" xfId="1" applyNumberFormat="1" applyFont="1" applyBorder="1" applyAlignment="1">
      <alignment horizontal="right" vertical="center" wrapText="1"/>
    </xf>
    <xf numFmtId="166" fontId="2" fillId="0" borderId="52" xfId="1" applyNumberFormat="1" applyFont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2" fillId="3" borderId="50" xfId="1" applyNumberFormat="1" applyFont="1" applyFill="1" applyBorder="1" applyAlignment="1">
      <alignment horizontal="right" vertical="center" wrapText="1"/>
    </xf>
    <xf numFmtId="166" fontId="2" fillId="0" borderId="57" xfId="1" applyNumberFormat="1" applyFont="1" applyBorder="1" applyAlignment="1">
      <alignment horizontal="right" vertical="center" wrapText="1"/>
    </xf>
    <xf numFmtId="166" fontId="2" fillId="0" borderId="58" xfId="1" applyNumberFormat="1" applyFont="1" applyBorder="1" applyAlignment="1">
      <alignment horizontal="right" vertical="center" wrapText="1"/>
    </xf>
    <xf numFmtId="166" fontId="2" fillId="3" borderId="1" xfId="1" applyNumberFormat="1" applyFont="1" applyFill="1" applyBorder="1" applyAlignment="1">
      <alignment horizontal="right" vertical="center" wrapText="1"/>
    </xf>
    <xf numFmtId="166" fontId="2" fillId="3" borderId="29" xfId="1" applyNumberFormat="1" applyFont="1" applyFill="1" applyBorder="1" applyAlignment="1">
      <alignment horizontal="right" vertical="center" wrapText="1"/>
    </xf>
    <xf numFmtId="166" fontId="2" fillId="3" borderId="20" xfId="1" applyNumberFormat="1" applyFont="1" applyFill="1" applyBorder="1" applyAlignment="1">
      <alignment horizontal="right" vertical="center" wrapText="1"/>
    </xf>
    <xf numFmtId="166" fontId="2" fillId="3" borderId="39" xfId="1" applyNumberFormat="1" applyFont="1" applyFill="1" applyBorder="1" applyAlignment="1">
      <alignment horizontal="right" vertical="center" wrapText="1"/>
    </xf>
    <xf numFmtId="166" fontId="2" fillId="3" borderId="14" xfId="1" applyNumberFormat="1" applyFont="1" applyFill="1" applyBorder="1" applyAlignment="1">
      <alignment horizontal="right" vertical="center" wrapText="1"/>
    </xf>
    <xf numFmtId="166" fontId="2" fillId="3" borderId="53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Border="1" applyAlignment="1">
      <alignment horizontal="right" vertical="center" wrapText="1"/>
    </xf>
    <xf numFmtId="166" fontId="2" fillId="0" borderId="50" xfId="1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 wrapText="1"/>
    </xf>
    <xf numFmtId="3" fontId="9" fillId="0" borderId="3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9" fontId="2" fillId="0" borderId="2" xfId="0" applyNumberFormat="1" applyFont="1" applyBorder="1" applyAlignment="1">
      <alignment horizontal="right" vertical="center" wrapText="1"/>
    </xf>
    <xf numFmtId="9" fontId="2" fillId="0" borderId="19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wrapText="1"/>
    </xf>
    <xf numFmtId="168" fontId="9" fillId="0" borderId="0" xfId="1" applyNumberFormat="1" applyFont="1" applyBorder="1" applyAlignment="1">
      <alignment horizontal="right" wrapText="1"/>
    </xf>
    <xf numFmtId="166" fontId="2" fillId="0" borderId="1" xfId="0" applyNumberFormat="1" applyFont="1" applyBorder="1" applyAlignment="1">
      <alignment horizontal="right" vertical="center" wrapText="1"/>
    </xf>
    <xf numFmtId="3" fontId="2" fillId="0" borderId="52" xfId="1" applyNumberFormat="1" applyFont="1" applyBorder="1"/>
    <xf numFmtId="166" fontId="2" fillId="0" borderId="29" xfId="0" applyNumberFormat="1" applyFont="1" applyBorder="1" applyAlignment="1">
      <alignment horizontal="right" vertical="center" wrapText="1"/>
    </xf>
    <xf numFmtId="3" fontId="2" fillId="0" borderId="50" xfId="1" applyNumberFormat="1" applyFont="1" applyBorder="1"/>
    <xf numFmtId="3" fontId="9" fillId="0" borderId="50" xfId="1" applyNumberFormat="1" applyFont="1" applyBorder="1"/>
    <xf numFmtId="9" fontId="9" fillId="0" borderId="13" xfId="0" applyNumberFormat="1" applyFont="1" applyBorder="1" applyAlignment="1">
      <alignment horizontal="right" vertical="center" wrapText="1"/>
    </xf>
    <xf numFmtId="166" fontId="9" fillId="0" borderId="14" xfId="0" applyNumberFormat="1" applyFont="1" applyBorder="1" applyAlignment="1">
      <alignment horizontal="right" vertical="center" wrapText="1"/>
    </xf>
    <xf numFmtId="166" fontId="9" fillId="0" borderId="53" xfId="0" applyNumberFormat="1" applyFont="1" applyBorder="1" applyAlignment="1">
      <alignment horizontal="right" vertical="center" wrapText="1"/>
    </xf>
    <xf numFmtId="166" fontId="2" fillId="0" borderId="2" xfId="0" applyNumberFormat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9" fontId="2" fillId="0" borderId="20" xfId="0" applyNumberFormat="1" applyFont="1" applyBorder="1" applyAlignment="1">
      <alignment horizontal="right" vertical="center" wrapText="1"/>
    </xf>
    <xf numFmtId="9" fontId="9" fillId="0" borderId="14" xfId="0" applyNumberFormat="1" applyFont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wrapText="1"/>
    </xf>
    <xf numFmtId="166" fontId="3" fillId="0" borderId="19" xfId="0" applyNumberFormat="1" applyFont="1" applyBorder="1" applyAlignment="1">
      <alignment horizontal="right" vertical="center" wrapText="1"/>
    </xf>
    <xf numFmtId="3" fontId="2" fillId="0" borderId="49" xfId="0" applyNumberFormat="1" applyFont="1" applyBorder="1" applyAlignment="1">
      <alignment horizontal="right" vertical="center" wrapText="1"/>
    </xf>
    <xf numFmtId="3" fontId="2" fillId="0" borderId="4" xfId="1" applyNumberFormat="1" applyFont="1" applyBorder="1" applyAlignment="1">
      <alignment horizontal="left" vertical="center" wrapText="1"/>
    </xf>
    <xf numFmtId="9" fontId="2" fillId="3" borderId="3" xfId="1" applyNumberFormat="1" applyFont="1" applyFill="1" applyBorder="1" applyAlignment="1">
      <alignment horizontal="left" vertical="center" wrapText="1"/>
    </xf>
    <xf numFmtId="3" fontId="2" fillId="0" borderId="56" xfId="1" applyNumberFormat="1" applyFont="1" applyBorder="1" applyAlignment="1">
      <alignment horizontal="left" vertical="center" wrapText="1"/>
    </xf>
    <xf numFmtId="9" fontId="2" fillId="3" borderId="2" xfId="1" applyNumberFormat="1" applyFont="1" applyFill="1" applyBorder="1" applyAlignment="1">
      <alignment horizontal="left" vertical="center" wrapText="1"/>
    </xf>
    <xf numFmtId="9" fontId="2" fillId="3" borderId="19" xfId="1" applyNumberFormat="1" applyFont="1" applyFill="1" applyBorder="1" applyAlignment="1">
      <alignment horizontal="left" vertical="center" wrapText="1"/>
    </xf>
    <xf numFmtId="3" fontId="2" fillId="0" borderId="3" xfId="1" applyNumberFormat="1" applyFont="1" applyBorder="1" applyAlignment="1">
      <alignment horizontal="left" vertical="center" wrapText="1"/>
    </xf>
    <xf numFmtId="9" fontId="2" fillId="3" borderId="13" xfId="1" applyNumberFormat="1" applyFont="1" applyFill="1" applyBorder="1" applyAlignment="1">
      <alignment horizontal="left" vertical="center" wrapText="1"/>
    </xf>
    <xf numFmtId="3" fontId="9" fillId="0" borderId="50" xfId="0" applyNumberFormat="1" applyFont="1" applyBorder="1" applyAlignment="1">
      <alignment horizontal="right" vertical="center" wrapText="1"/>
    </xf>
    <xf numFmtId="9" fontId="3" fillId="0" borderId="13" xfId="0" applyNumberFormat="1" applyFont="1" applyBorder="1" applyAlignment="1">
      <alignment horizontal="right" vertical="center" wrapText="1"/>
    </xf>
    <xf numFmtId="9" fontId="3" fillId="0" borderId="14" xfId="0" applyNumberFormat="1" applyFont="1" applyBorder="1" applyAlignment="1">
      <alignment horizontal="right" vertical="center" wrapText="1"/>
    </xf>
    <xf numFmtId="9" fontId="3" fillId="0" borderId="21" xfId="0" applyNumberFormat="1" applyFont="1" applyBorder="1" applyAlignment="1">
      <alignment horizontal="right" vertical="center" wrapText="1"/>
    </xf>
    <xf numFmtId="166" fontId="3" fillId="0" borderId="13" xfId="0" applyNumberFormat="1" applyFont="1" applyBorder="1" applyAlignment="1">
      <alignment horizontal="right" vertical="center" wrapText="1"/>
    </xf>
    <xf numFmtId="3" fontId="2" fillId="0" borderId="5" xfId="7" applyNumberFormat="1" applyFont="1" applyBorder="1" applyAlignment="1">
      <alignment horizontal="right" vertical="center" wrapText="1"/>
    </xf>
    <xf numFmtId="3" fontId="2" fillId="0" borderId="4" xfId="7" applyNumberFormat="1" applyFont="1" applyBorder="1" applyAlignment="1">
      <alignment horizontal="right" vertical="center" wrapText="1"/>
    </xf>
    <xf numFmtId="3" fontId="2" fillId="0" borderId="52" xfId="7" applyNumberFormat="1" applyFont="1" applyBorder="1" applyAlignment="1">
      <alignment horizontal="right" vertical="center" wrapText="1"/>
    </xf>
    <xf numFmtId="9" fontId="3" fillId="0" borderId="2" xfId="7" applyNumberFormat="1" applyFont="1" applyBorder="1" applyAlignment="1">
      <alignment horizontal="right" vertical="center" wrapText="1"/>
    </xf>
    <xf numFmtId="9" fontId="3" fillId="0" borderId="1" xfId="7" applyNumberFormat="1" applyFont="1" applyBorder="1" applyAlignment="1">
      <alignment horizontal="right" vertical="center" wrapText="1"/>
    </xf>
    <xf numFmtId="9" fontId="3" fillId="0" borderId="27" xfId="7" applyNumberFormat="1" applyFont="1" applyBorder="1" applyAlignment="1">
      <alignment horizontal="right" vertical="center" wrapText="1"/>
    </xf>
    <xf numFmtId="9" fontId="3" fillId="0" borderId="19" xfId="7" applyNumberFormat="1" applyFont="1" applyBorder="1" applyAlignment="1">
      <alignment horizontal="right" vertical="center" wrapText="1"/>
    </xf>
    <xf numFmtId="9" fontId="3" fillId="0" borderId="20" xfId="7" applyNumberFormat="1" applyFont="1" applyBorder="1" applyAlignment="1">
      <alignment horizontal="right" vertical="center" wrapText="1"/>
    </xf>
    <xf numFmtId="9" fontId="3" fillId="0" borderId="23" xfId="7" applyNumberFormat="1" applyFont="1" applyBorder="1" applyAlignment="1">
      <alignment horizontal="right" vertical="center" wrapText="1"/>
    </xf>
    <xf numFmtId="166" fontId="3" fillId="0" borderId="39" xfId="7" applyNumberFormat="1" applyFont="1" applyBorder="1" applyAlignment="1">
      <alignment horizontal="right" vertical="center" wrapText="1"/>
    </xf>
    <xf numFmtId="9" fontId="3" fillId="0" borderId="13" xfId="7" applyNumberFormat="1" applyFont="1" applyBorder="1" applyAlignment="1">
      <alignment horizontal="right" vertical="center" wrapText="1"/>
    </xf>
    <xf numFmtId="9" fontId="3" fillId="0" borderId="14" xfId="7" applyNumberFormat="1" applyFont="1" applyBorder="1" applyAlignment="1">
      <alignment horizontal="right" vertical="center" wrapText="1"/>
    </xf>
    <xf numFmtId="9" fontId="3" fillId="0" borderId="21" xfId="7" applyNumberFormat="1" applyFont="1" applyBorder="1" applyAlignment="1">
      <alignment horizontal="right" vertical="center" wrapText="1"/>
    </xf>
    <xf numFmtId="166" fontId="3" fillId="0" borderId="14" xfId="7" applyNumberFormat="1" applyFont="1" applyBorder="1" applyAlignment="1">
      <alignment horizontal="right" vertical="center" wrapText="1"/>
    </xf>
    <xf numFmtId="166" fontId="3" fillId="0" borderId="21" xfId="7" applyNumberFormat="1" applyFont="1" applyBorder="1" applyAlignment="1">
      <alignment horizontal="right" vertical="center" wrapText="1"/>
    </xf>
    <xf numFmtId="166" fontId="3" fillId="0" borderId="13" xfId="7" applyNumberFormat="1" applyFont="1" applyBorder="1" applyAlignment="1">
      <alignment horizontal="right" vertical="center" wrapText="1"/>
    </xf>
    <xf numFmtId="166" fontId="3" fillId="0" borderId="53" xfId="7" applyNumberFormat="1" applyFont="1" applyBorder="1" applyAlignment="1">
      <alignment horizontal="right" vertical="center" wrapText="1"/>
    </xf>
    <xf numFmtId="3" fontId="2" fillId="0" borderId="3" xfId="7" applyNumberFormat="1" applyFont="1" applyBorder="1" applyAlignment="1">
      <alignment vertical="center" wrapText="1"/>
    </xf>
    <xf numFmtId="3" fontId="2" fillId="0" borderId="50" xfId="7" applyNumberFormat="1" applyFont="1" applyBorder="1" applyAlignment="1">
      <alignment vertical="center" wrapText="1"/>
    </xf>
    <xf numFmtId="9" fontId="3" fillId="0" borderId="77" xfId="7" applyNumberFormat="1" applyFont="1" applyBorder="1" applyAlignment="1">
      <alignment horizontal="right" vertical="center" wrapText="1"/>
    </xf>
    <xf numFmtId="9" fontId="3" fillId="0" borderId="78" xfId="7" applyNumberFormat="1" applyFont="1" applyBorder="1" applyAlignment="1">
      <alignment horizontal="right" vertical="center" wrapText="1"/>
    </xf>
    <xf numFmtId="9" fontId="3" fillId="0" borderId="0" xfId="7" applyNumberFormat="1" applyFont="1" applyAlignment="1">
      <alignment horizontal="right" vertical="center" wrapText="1"/>
    </xf>
    <xf numFmtId="9" fontId="3" fillId="0" borderId="29" xfId="7" applyNumberFormat="1" applyFont="1" applyBorder="1" applyAlignment="1">
      <alignment horizontal="right" vertical="center" wrapText="1"/>
    </xf>
    <xf numFmtId="3" fontId="9" fillId="0" borderId="79" xfId="7" applyNumberFormat="1" applyFont="1" applyBorder="1" applyAlignment="1">
      <alignment horizontal="right" vertical="center" wrapText="1"/>
    </xf>
    <xf numFmtId="9" fontId="3" fillId="0" borderId="80" xfId="7" applyNumberFormat="1" applyFont="1" applyBorder="1" applyAlignment="1">
      <alignment horizontal="right" vertical="center" wrapText="1"/>
    </xf>
    <xf numFmtId="3" fontId="2" fillId="0" borderId="79" xfId="7" applyNumberFormat="1" applyFont="1" applyBorder="1" applyAlignment="1">
      <alignment horizontal="right" vertical="center" wrapText="1"/>
    </xf>
    <xf numFmtId="3" fontId="2" fillId="0" borderId="45" xfId="7" applyNumberFormat="1" applyFont="1" applyBorder="1" applyAlignment="1">
      <alignment horizontal="right" vertical="center" wrapText="1"/>
    </xf>
    <xf numFmtId="3" fontId="9" fillId="0" borderId="81" xfId="7" applyNumberFormat="1" applyFont="1" applyBorder="1" applyAlignment="1">
      <alignment horizontal="right" vertical="center" wrapText="1"/>
    </xf>
    <xf numFmtId="3" fontId="9" fillId="0" borderId="43" xfId="7" applyNumberFormat="1" applyFont="1" applyBorder="1" applyAlignment="1">
      <alignment horizontal="right" vertical="center" wrapText="1"/>
    </xf>
    <xf numFmtId="3" fontId="2" fillId="0" borderId="4" xfId="7" applyNumberFormat="1" applyFont="1" applyBorder="1" applyAlignment="1">
      <alignment vertical="center" wrapText="1"/>
    </xf>
    <xf numFmtId="3" fontId="2" fillId="0" borderId="52" xfId="7" applyNumberFormat="1" applyFont="1" applyBorder="1" applyAlignment="1">
      <alignment vertical="center" wrapText="1"/>
    </xf>
    <xf numFmtId="3" fontId="9" fillId="0" borderId="81" xfId="7" applyNumberFormat="1" applyFont="1" applyBorder="1" applyAlignment="1">
      <alignment vertical="center" wrapText="1"/>
    </xf>
    <xf numFmtId="3" fontId="9" fillId="0" borderId="43" xfId="7" applyNumberFormat="1" applyFont="1" applyBorder="1" applyAlignment="1">
      <alignment vertical="center" wrapText="1"/>
    </xf>
    <xf numFmtId="0" fontId="2" fillId="0" borderId="3" xfId="7" applyFont="1" applyBorder="1" applyAlignment="1">
      <alignment horizontal="center" vertical="center" wrapText="1"/>
    </xf>
    <xf numFmtId="0" fontId="2" fillId="0" borderId="28" xfId="7" applyFont="1" applyBorder="1" applyAlignment="1">
      <alignment horizontal="center" vertical="center" wrapText="1"/>
    </xf>
    <xf numFmtId="3" fontId="5" fillId="0" borderId="46" xfId="7" applyNumberFormat="1" applyFont="1" applyBorder="1" applyAlignment="1">
      <alignment vertical="center" wrapText="1"/>
    </xf>
    <xf numFmtId="3" fontId="5" fillId="0" borderId="34" xfId="7" applyNumberFormat="1" applyFont="1" applyBorder="1" applyAlignment="1">
      <alignment vertical="center" wrapText="1"/>
    </xf>
    <xf numFmtId="3" fontId="5" fillId="0" borderId="66" xfId="7" applyNumberFormat="1" applyFont="1" applyBorder="1" applyAlignment="1">
      <alignment vertical="center" wrapText="1"/>
    </xf>
    <xf numFmtId="3" fontId="5" fillId="0" borderId="82" xfId="7" applyNumberFormat="1" applyFont="1" applyBorder="1" applyAlignment="1">
      <alignment horizontal="left" vertical="center" wrapText="1"/>
    </xf>
    <xf numFmtId="9" fontId="3" fillId="0" borderId="6" xfId="7" applyNumberFormat="1" applyFont="1" applyBorder="1" applyAlignment="1">
      <alignment horizontal="right" vertical="center" wrapText="1"/>
    </xf>
    <xf numFmtId="3" fontId="9" fillId="0" borderId="3" xfId="7" applyNumberFormat="1" applyFont="1" applyBorder="1" applyAlignment="1">
      <alignment horizontal="right" vertical="center" wrapText="1"/>
    </xf>
    <xf numFmtId="9" fontId="3" fillId="0" borderId="12" xfId="7" applyNumberFormat="1" applyFont="1" applyBorder="1" applyAlignment="1">
      <alignment horizontal="right" vertical="center" wrapText="1"/>
    </xf>
    <xf numFmtId="9" fontId="3" fillId="0" borderId="15" xfId="7" applyNumberFormat="1" applyFont="1" applyBorder="1" applyAlignment="1">
      <alignment horizontal="right" vertical="center" wrapText="1"/>
    </xf>
    <xf numFmtId="2" fontId="9" fillId="0" borderId="4" xfId="7" applyNumberFormat="1" applyFont="1" applyBorder="1" applyAlignment="1">
      <alignment horizontal="right" vertical="center" wrapText="1"/>
    </xf>
    <xf numFmtId="2" fontId="9" fillId="0" borderId="5" xfId="7" applyNumberFormat="1" applyFont="1" applyBorder="1" applyAlignment="1">
      <alignment horizontal="right" vertical="center" wrapText="1"/>
    </xf>
    <xf numFmtId="2" fontId="2" fillId="0" borderId="4" xfId="7" applyNumberFormat="1" applyFont="1" applyBorder="1" applyAlignment="1">
      <alignment horizontal="right" vertical="center" wrapText="1"/>
    </xf>
    <xf numFmtId="2" fontId="2" fillId="0" borderId="5" xfId="7" applyNumberFormat="1" applyFont="1" applyBorder="1" applyAlignment="1">
      <alignment horizontal="right" vertical="center" wrapText="1"/>
    </xf>
    <xf numFmtId="2" fontId="2" fillId="0" borderId="52" xfId="7" applyNumberFormat="1" applyFont="1" applyBorder="1" applyAlignment="1">
      <alignment horizontal="right" vertical="center" wrapText="1"/>
    </xf>
    <xf numFmtId="2" fontId="9" fillId="0" borderId="3" xfId="7" applyNumberFormat="1" applyFont="1" applyBorder="1" applyAlignment="1">
      <alignment horizontal="right" vertical="center" wrapText="1"/>
    </xf>
    <xf numFmtId="2" fontId="9" fillId="0" borderId="0" xfId="7" applyNumberFormat="1" applyFont="1" applyAlignment="1">
      <alignment horizontal="right" vertical="center" wrapText="1"/>
    </xf>
    <xf numFmtId="2" fontId="2" fillId="0" borderId="3" xfId="7" applyNumberFormat="1" applyFont="1" applyBorder="1" applyAlignment="1">
      <alignment horizontal="right" vertical="center" wrapText="1"/>
    </xf>
    <xf numFmtId="2" fontId="2" fillId="0" borderId="0" xfId="7" applyNumberFormat="1" applyFont="1" applyAlignment="1">
      <alignment horizontal="right" vertical="center" wrapText="1"/>
    </xf>
    <xf numFmtId="2" fontId="2" fillId="0" borderId="50" xfId="7" applyNumberFormat="1" applyFont="1" applyBorder="1" applyAlignment="1">
      <alignment horizontal="right" vertical="center" wrapText="1"/>
    </xf>
    <xf numFmtId="2" fontId="2" fillId="0" borderId="81" xfId="7" applyNumberFormat="1" applyFont="1" applyBorder="1" applyAlignment="1">
      <alignment vertical="center"/>
    </xf>
    <xf numFmtId="2" fontId="2" fillId="0" borderId="83" xfId="7" applyNumberFormat="1" applyFont="1" applyBorder="1" applyAlignment="1">
      <alignment vertical="center"/>
    </xf>
    <xf numFmtId="2" fontId="2" fillId="0" borderId="81" xfId="7" applyNumberFormat="1" applyFont="1" applyBorder="1" applyAlignment="1">
      <alignment horizontal="right" vertical="center" wrapText="1"/>
    </xf>
    <xf numFmtId="2" fontId="2" fillId="0" borderId="83" xfId="7" applyNumberFormat="1" applyFont="1" applyBorder="1" applyAlignment="1">
      <alignment horizontal="right" vertical="center" wrapText="1"/>
    </xf>
    <xf numFmtId="2" fontId="2" fillId="0" borderId="17" xfId="7" applyNumberFormat="1" applyFont="1" applyBorder="1" applyAlignment="1">
      <alignment horizontal="right" vertical="center" wrapText="1"/>
    </xf>
    <xf numFmtId="2" fontId="2" fillId="0" borderId="84" xfId="7" applyNumberFormat="1" applyFont="1" applyBorder="1" applyAlignment="1">
      <alignment horizontal="right" vertical="center" wrapText="1"/>
    </xf>
    <xf numFmtId="2" fontId="2" fillId="0" borderId="43" xfId="7" applyNumberFormat="1" applyFont="1" applyBorder="1" applyAlignment="1">
      <alignment vertical="center"/>
    </xf>
    <xf numFmtId="0" fontId="8" fillId="0" borderId="26" xfId="7" applyFont="1" applyBorder="1" applyAlignment="1">
      <alignment horizontal="left" vertical="center" wrapText="1"/>
    </xf>
    <xf numFmtId="3" fontId="5" fillId="0" borderId="85" xfId="7" applyNumberFormat="1" applyFont="1" applyBorder="1" applyAlignment="1">
      <alignment horizontal="left" vertical="center" wrapText="1"/>
    </xf>
    <xf numFmtId="3" fontId="5" fillId="0" borderId="86" xfId="7" applyNumberFormat="1" applyFont="1" applyBorder="1" applyAlignment="1">
      <alignment horizontal="left" vertical="center" wrapText="1"/>
    </xf>
    <xf numFmtId="4" fontId="2" fillId="0" borderId="1" xfId="7" applyNumberFormat="1" applyFont="1" applyBorder="1" applyAlignment="1">
      <alignment horizontal="right" vertical="center" wrapText="1"/>
    </xf>
    <xf numFmtId="4" fontId="2" fillId="0" borderId="35" xfId="7" applyNumberFormat="1" applyFont="1" applyBorder="1" applyAlignment="1">
      <alignment horizontal="right" vertical="center" wrapText="1"/>
    </xf>
    <xf numFmtId="4" fontId="2" fillId="0" borderId="87" xfId="7" applyNumberFormat="1" applyFont="1" applyBorder="1" applyAlignment="1">
      <alignment horizontal="right" vertical="center" wrapText="1"/>
    </xf>
    <xf numFmtId="0" fontId="5" fillId="4" borderId="7" xfId="7" applyFont="1" applyFill="1" applyBorder="1" applyAlignment="1">
      <alignment vertical="top" wrapText="1"/>
    </xf>
    <xf numFmtId="0" fontId="5" fillId="5" borderId="7" xfId="7" applyFont="1" applyFill="1" applyBorder="1" applyAlignment="1">
      <alignment vertical="top" wrapText="1"/>
    </xf>
    <xf numFmtId="0" fontId="5" fillId="5" borderId="8" xfId="7" applyFont="1" applyFill="1" applyBorder="1" applyAlignment="1">
      <alignment vertical="top" wrapText="1"/>
    </xf>
    <xf numFmtId="4" fontId="9" fillId="0" borderId="14" xfId="7" applyNumberFormat="1" applyFont="1" applyBorder="1" applyAlignment="1">
      <alignment horizontal="right" vertical="center" wrapText="1"/>
    </xf>
    <xf numFmtId="0" fontId="31" fillId="0" borderId="7" xfId="7" applyFont="1" applyBorder="1" applyAlignment="1">
      <alignment horizontal="center" vertical="top" wrapText="1"/>
    </xf>
    <xf numFmtId="166" fontId="3" fillId="0" borderId="13" xfId="1" applyNumberFormat="1" applyFont="1" applyBorder="1" applyAlignment="1">
      <alignment horizontal="right" vertical="center"/>
    </xf>
    <xf numFmtId="166" fontId="3" fillId="0" borderId="21" xfId="1" applyNumberFormat="1" applyFont="1" applyBorder="1" applyAlignment="1">
      <alignment horizontal="right" vertical="center"/>
    </xf>
    <xf numFmtId="3" fontId="3" fillId="0" borderId="13" xfId="7" applyNumberFormat="1" applyFont="1" applyBorder="1" applyAlignment="1">
      <alignment horizontal="right" vertical="center" wrapText="1"/>
    </xf>
    <xf numFmtId="166" fontId="3" fillId="0" borderId="15" xfId="7" applyNumberFormat="1" applyFont="1" applyBorder="1" applyAlignment="1">
      <alignment horizontal="right" vertical="center" wrapText="1"/>
    </xf>
    <xf numFmtId="166" fontId="3" fillId="0" borderId="88" xfId="7" applyNumberFormat="1" applyFont="1" applyBorder="1" applyAlignment="1">
      <alignment horizontal="right" vertical="center" wrapText="1"/>
    </xf>
    <xf numFmtId="166" fontId="3" fillId="0" borderId="89" xfId="7" applyNumberFormat="1" applyFont="1" applyBorder="1" applyAlignment="1">
      <alignment horizontal="right" vertical="center" wrapText="1"/>
    </xf>
    <xf numFmtId="166" fontId="3" fillId="0" borderId="21" xfId="7" applyNumberFormat="1" applyFont="1" applyBorder="1" applyAlignment="1">
      <alignment horizontal="right" vertical="top" wrapText="1"/>
    </xf>
    <xf numFmtId="3" fontId="5" fillId="0" borderId="0" xfId="7" applyNumberFormat="1" applyFont="1" applyAlignment="1">
      <alignment horizontal="left" vertical="center" wrapText="1"/>
    </xf>
    <xf numFmtId="0" fontId="1" fillId="6" borderId="0" xfId="7" applyFill="1"/>
    <xf numFmtId="0" fontId="1" fillId="6" borderId="19" xfId="7" applyFill="1" applyBorder="1"/>
    <xf numFmtId="0" fontId="11" fillId="6" borderId="0" xfId="7" applyFont="1" applyFill="1"/>
    <xf numFmtId="0" fontId="1" fillId="6" borderId="4" xfId="7" applyFill="1" applyBorder="1"/>
    <xf numFmtId="0" fontId="32" fillId="6" borderId="0" xfId="7" applyFont="1" applyFill="1"/>
    <xf numFmtId="3" fontId="5" fillId="6" borderId="7" xfId="7" applyNumberFormat="1" applyFont="1" applyFill="1" applyBorder="1" applyAlignment="1">
      <alignment horizontal="left" vertical="center" wrapText="1"/>
    </xf>
    <xf numFmtId="3" fontId="5" fillId="6" borderId="44" xfId="7" applyNumberFormat="1" applyFont="1" applyFill="1" applyBorder="1" applyAlignment="1">
      <alignment horizontal="left" vertical="center" wrapText="1"/>
    </xf>
    <xf numFmtId="9" fontId="1" fillId="6" borderId="5" xfId="7" applyNumberFormat="1" applyFill="1" applyBorder="1"/>
    <xf numFmtId="9" fontId="1" fillId="6" borderId="54" xfId="7" applyNumberFormat="1" applyFill="1" applyBorder="1"/>
    <xf numFmtId="9" fontId="1" fillId="6" borderId="20" xfId="7" applyNumberFormat="1" applyFill="1" applyBorder="1"/>
    <xf numFmtId="9" fontId="1" fillId="6" borderId="12" xfId="7" applyNumberFormat="1" applyFill="1" applyBorder="1"/>
    <xf numFmtId="0" fontId="1" fillId="6" borderId="7" xfId="7" applyFill="1" applyBorder="1"/>
    <xf numFmtId="0" fontId="4" fillId="0" borderId="7" xfId="0" applyFont="1" applyBorder="1" applyAlignment="1">
      <alignment horizontal="center" vertical="top" wrapText="1"/>
    </xf>
    <xf numFmtId="166" fontId="3" fillId="0" borderId="14" xfId="1" applyNumberFormat="1" applyFont="1" applyBorder="1" applyAlignment="1">
      <alignment horizontal="right" vertical="center"/>
    </xf>
    <xf numFmtId="166" fontId="3" fillId="0" borderId="53" xfId="1" applyNumberFormat="1" applyFont="1" applyBorder="1" applyAlignment="1">
      <alignment horizontal="right" vertical="center"/>
    </xf>
    <xf numFmtId="4" fontId="2" fillId="0" borderId="29" xfId="7" applyNumberFormat="1" applyFont="1" applyBorder="1" applyAlignment="1">
      <alignment horizontal="right" vertical="center" wrapText="1"/>
    </xf>
    <xf numFmtId="4" fontId="2" fillId="0" borderId="42" xfId="7" applyNumberFormat="1" applyFont="1" applyBorder="1" applyAlignment="1">
      <alignment horizontal="right" vertical="center" wrapText="1"/>
    </xf>
    <xf numFmtId="4" fontId="9" fillId="0" borderId="53" xfId="7" applyNumberFormat="1" applyFont="1" applyBorder="1" applyAlignment="1">
      <alignment horizontal="right" vertical="center" wrapText="1"/>
    </xf>
    <xf numFmtId="4" fontId="1" fillId="0" borderId="0" xfId="7" applyNumberFormat="1"/>
    <xf numFmtId="3" fontId="2" fillId="0" borderId="54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166" fontId="0" fillId="0" borderId="0" xfId="0" applyNumberFormat="1"/>
    <xf numFmtId="0" fontId="1" fillId="0" borderId="7" xfId="7" applyBorder="1"/>
    <xf numFmtId="0" fontId="1" fillId="7" borderId="0" xfId="7" applyFill="1"/>
    <xf numFmtId="3" fontId="2" fillId="0" borderId="52" xfId="0" applyNumberFormat="1" applyFont="1" applyBorder="1" applyAlignment="1">
      <alignment horizontal="right" wrapText="1"/>
    </xf>
    <xf numFmtId="3" fontId="2" fillId="0" borderId="50" xfId="0" applyNumberFormat="1" applyFont="1" applyBorder="1" applyAlignment="1">
      <alignment horizontal="right" wrapText="1"/>
    </xf>
    <xf numFmtId="3" fontId="9" fillId="0" borderId="50" xfId="0" applyNumberFormat="1" applyFont="1" applyBorder="1" applyAlignment="1">
      <alignment horizontal="right" wrapText="1"/>
    </xf>
    <xf numFmtId="168" fontId="2" fillId="0" borderId="3" xfId="1" applyNumberFormat="1" applyFont="1" applyBorder="1" applyAlignment="1">
      <alignment horizontal="right" vertical="center" wrapText="1"/>
    </xf>
    <xf numFmtId="168" fontId="2" fillId="0" borderId="56" xfId="1" applyNumberFormat="1" applyFont="1" applyBorder="1" applyAlignment="1">
      <alignment horizontal="right" vertical="center" wrapText="1"/>
    </xf>
    <xf numFmtId="3" fontId="2" fillId="0" borderId="54" xfId="1" applyNumberFormat="1" applyFont="1" applyBorder="1" applyAlignment="1">
      <alignment horizontal="right" vertical="center"/>
    </xf>
    <xf numFmtId="3" fontId="2" fillId="0" borderId="54" xfId="7" applyNumberFormat="1" applyFont="1" applyBorder="1" applyAlignment="1">
      <alignment horizontal="right" vertical="center"/>
    </xf>
    <xf numFmtId="3" fontId="9" fillId="0" borderId="54" xfId="1" applyNumberFormat="1" applyFont="1" applyBorder="1" applyAlignment="1">
      <alignment horizontal="right" vertical="center"/>
    </xf>
    <xf numFmtId="3" fontId="9" fillId="0" borderId="54" xfId="7" applyNumberFormat="1" applyFont="1" applyBorder="1" applyAlignment="1">
      <alignment horizontal="right" vertical="center"/>
    </xf>
    <xf numFmtId="0" fontId="7" fillId="8" borderId="0" xfId="6" applyFont="1" applyFill="1" applyAlignment="1">
      <alignment horizontal="left" vertical="center"/>
    </xf>
    <xf numFmtId="0" fontId="19" fillId="0" borderId="0" xfId="0" applyFont="1"/>
    <xf numFmtId="0" fontId="20" fillId="0" borderId="0" xfId="3" applyFont="1"/>
    <xf numFmtId="0" fontId="20" fillId="0" borderId="0" xfId="0" applyFont="1"/>
    <xf numFmtId="3" fontId="20" fillId="0" borderId="0" xfId="3" applyNumberFormat="1" applyFont="1"/>
    <xf numFmtId="0" fontId="20" fillId="0" borderId="0" xfId="3" applyFont="1" applyAlignment="1">
      <alignment wrapText="1"/>
    </xf>
    <xf numFmtId="0" fontId="22" fillId="6" borderId="0" xfId="0" applyFont="1" applyFill="1"/>
    <xf numFmtId="0" fontId="0" fillId="6" borderId="0" xfId="0" applyFill="1"/>
    <xf numFmtId="0" fontId="21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14" fontId="25" fillId="6" borderId="0" xfId="0" applyNumberFormat="1" applyFont="1" applyFill="1" applyAlignment="1">
      <alignment horizontal="right" vertical="top"/>
    </xf>
    <xf numFmtId="0" fontId="26" fillId="6" borderId="0" xfId="0" applyFont="1" applyFill="1" applyAlignment="1">
      <alignment horizontal="left" vertical="top" wrapText="1"/>
    </xf>
    <xf numFmtId="0" fontId="26" fillId="6" borderId="17" xfId="0" applyFont="1" applyFill="1" applyBorder="1" applyAlignment="1">
      <alignment horizontal="left" vertical="top" wrapText="1"/>
    </xf>
    <xf numFmtId="0" fontId="27" fillId="6" borderId="3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7" fillId="6" borderId="19" xfId="0" applyFont="1" applyFill="1" applyBorder="1" applyAlignment="1">
      <alignment horizontal="left" vertical="center"/>
    </xf>
    <xf numFmtId="0" fontId="35" fillId="6" borderId="20" xfId="3" applyFont="1" applyFill="1" applyBorder="1" applyAlignment="1">
      <alignment horizontal="center" vertical="center"/>
    </xf>
    <xf numFmtId="0" fontId="36" fillId="6" borderId="20" xfId="3" applyFont="1" applyFill="1" applyBorder="1" applyAlignment="1">
      <alignment vertical="top" wrapText="1"/>
    </xf>
    <xf numFmtId="0" fontId="34" fillId="6" borderId="20" xfId="3" applyFill="1" applyBorder="1" applyAlignment="1">
      <alignment vertical="top" wrapText="1"/>
    </xf>
    <xf numFmtId="0" fontId="34" fillId="6" borderId="23" xfId="3" applyFill="1" applyBorder="1" applyAlignment="1">
      <alignment vertical="top" wrapText="1"/>
    </xf>
    <xf numFmtId="0" fontId="35" fillId="6" borderId="3" xfId="3" applyFont="1" applyFill="1" applyBorder="1" applyAlignment="1">
      <alignment horizontal="left" vertical="top" wrapText="1"/>
    </xf>
    <xf numFmtId="0" fontId="35" fillId="6" borderId="0" xfId="3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7" applyFont="1"/>
    <xf numFmtId="0" fontId="9" fillId="0" borderId="0" xfId="7" applyFont="1"/>
    <xf numFmtId="10" fontId="9" fillId="0" borderId="0" xfId="7" applyNumberFormat="1" applyFont="1"/>
    <xf numFmtId="3" fontId="2" fillId="0" borderId="0" xfId="7" applyNumberFormat="1" applyFont="1"/>
    <xf numFmtId="3" fontId="2" fillId="0" borderId="0" xfId="0" applyNumberFormat="1" applyFont="1"/>
    <xf numFmtId="0" fontId="9" fillId="0" borderId="0" xfId="0" applyFont="1"/>
    <xf numFmtId="3" fontId="2" fillId="0" borderId="0" xfId="7" applyNumberFormat="1" applyFont="1" applyAlignment="1">
      <alignment horizontal="left" vertical="center"/>
    </xf>
    <xf numFmtId="3" fontId="2" fillId="0" borderId="0" xfId="7" applyNumberFormat="1" applyFont="1" applyAlignment="1">
      <alignment horizontal="left" vertical="top"/>
    </xf>
    <xf numFmtId="4" fontId="2" fillId="0" borderId="0" xfId="7" applyNumberFormat="1" applyFont="1"/>
    <xf numFmtId="0" fontId="2" fillId="6" borderId="0" xfId="0" applyFont="1" applyFill="1"/>
    <xf numFmtId="0" fontId="41" fillId="6" borderId="0" xfId="0" applyFont="1" applyFill="1"/>
    <xf numFmtId="0" fontId="42" fillId="6" borderId="0" xfId="3" applyFont="1" applyFill="1"/>
    <xf numFmtId="0" fontId="42" fillId="6" borderId="0" xfId="3" applyFont="1" applyFill="1" applyAlignment="1">
      <alignment horizontal="left"/>
    </xf>
    <xf numFmtId="0" fontId="35" fillId="6" borderId="3" xfId="3" applyFont="1" applyFill="1" applyBorder="1" applyAlignment="1">
      <alignment horizontal="left" vertical="top" wrapText="1"/>
    </xf>
    <xf numFmtId="0" fontId="35" fillId="6" borderId="0" xfId="3" applyFont="1" applyFill="1" applyBorder="1" applyAlignment="1">
      <alignment horizontal="left" vertical="top" wrapText="1"/>
    </xf>
    <xf numFmtId="0" fontId="37" fillId="6" borderId="0" xfId="0" applyFont="1" applyFill="1" applyAlignment="1">
      <alignment horizontal="left" vertical="center" wrapText="1"/>
    </xf>
    <xf numFmtId="0" fontId="38" fillId="6" borderId="0" xfId="0" applyFont="1" applyFill="1" applyAlignment="1">
      <alignment vertical="center" wrapText="1"/>
    </xf>
    <xf numFmtId="0" fontId="39" fillId="6" borderId="0" xfId="0" applyFont="1" applyFill="1" applyAlignment="1">
      <alignment vertical="center" wrapText="1"/>
    </xf>
    <xf numFmtId="0" fontId="21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26" fillId="6" borderId="4" xfId="0" applyFont="1" applyFill="1" applyBorder="1" applyAlignment="1">
      <alignment horizontal="left" vertical="top" wrapText="1"/>
    </xf>
    <xf numFmtId="0" fontId="26" fillId="6" borderId="5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left" vertical="center" wrapText="1"/>
    </xf>
    <xf numFmtId="3" fontId="5" fillId="0" borderId="34" xfId="0" applyNumberFormat="1" applyFont="1" applyBorder="1" applyAlignment="1">
      <alignment horizontal="left" vertical="center" wrapText="1"/>
    </xf>
    <xf numFmtId="3" fontId="5" fillId="0" borderId="90" xfId="0" applyNumberFormat="1" applyFont="1" applyBorder="1" applyAlignment="1">
      <alignment horizontal="left" vertical="center" wrapText="1"/>
    </xf>
    <xf numFmtId="3" fontId="5" fillId="0" borderId="74" xfId="0" applyNumberFormat="1" applyFont="1" applyBorder="1" applyAlignment="1">
      <alignment horizontal="left" vertical="center" wrapText="1"/>
    </xf>
    <xf numFmtId="3" fontId="5" fillId="0" borderId="91" xfId="0" applyNumberFormat="1" applyFont="1" applyBorder="1" applyAlignment="1">
      <alignment horizontal="left" vertical="center" wrapText="1"/>
    </xf>
    <xf numFmtId="3" fontId="5" fillId="0" borderId="66" xfId="0" applyNumberFormat="1" applyFont="1" applyBorder="1" applyAlignment="1">
      <alignment horizontal="left" vertical="center" wrapText="1"/>
    </xf>
    <xf numFmtId="3" fontId="5" fillId="0" borderId="45" xfId="0" applyNumberFormat="1" applyFont="1" applyBorder="1" applyAlignment="1">
      <alignment horizontal="left" vertical="center" wrapText="1"/>
    </xf>
    <xf numFmtId="3" fontId="5" fillId="0" borderId="92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/>
    </xf>
    <xf numFmtId="0" fontId="5" fillId="0" borderId="91" xfId="0" applyFont="1" applyBorder="1" applyAlignment="1">
      <alignment horizontal="left" vertical="center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3" fontId="5" fillId="0" borderId="96" xfId="0" applyNumberFormat="1" applyFont="1" applyBorder="1" applyAlignment="1">
      <alignment horizontal="left" vertical="center" wrapText="1"/>
    </xf>
    <xf numFmtId="3" fontId="5" fillId="0" borderId="97" xfId="0" applyNumberFormat="1" applyFont="1" applyBorder="1" applyAlignment="1">
      <alignment horizontal="left" vertical="center" wrapText="1"/>
    </xf>
    <xf numFmtId="3" fontId="5" fillId="0" borderId="98" xfId="0" applyNumberFormat="1" applyFont="1" applyBorder="1" applyAlignment="1">
      <alignment horizontal="left" vertical="center" wrapText="1"/>
    </xf>
    <xf numFmtId="3" fontId="5" fillId="0" borderId="79" xfId="0" applyNumberFormat="1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3" fontId="5" fillId="0" borderId="91" xfId="7" applyNumberFormat="1" applyFont="1" applyBorder="1" applyAlignment="1">
      <alignment horizontal="left" vertical="center" wrapText="1"/>
    </xf>
    <xf numFmtId="3" fontId="5" fillId="0" borderId="66" xfId="7" applyNumberFormat="1" applyFont="1" applyBorder="1" applyAlignment="1">
      <alignment horizontal="left" vertical="center" wrapText="1"/>
    </xf>
    <xf numFmtId="3" fontId="5" fillId="0" borderId="34" xfId="7" applyNumberFormat="1" applyFont="1" applyBorder="1" applyAlignment="1">
      <alignment horizontal="left" vertical="center" wrapText="1"/>
    </xf>
    <xf numFmtId="3" fontId="5" fillId="0" borderId="90" xfId="7" applyNumberFormat="1" applyFont="1" applyBorder="1" applyAlignment="1">
      <alignment horizontal="left" vertical="center" wrapText="1"/>
    </xf>
    <xf numFmtId="3" fontId="5" fillId="0" borderId="92" xfId="7" applyNumberFormat="1" applyFont="1" applyBorder="1" applyAlignment="1">
      <alignment horizontal="left" vertical="center" wrapText="1"/>
    </xf>
    <xf numFmtId="0" fontId="7" fillId="0" borderId="14" xfId="7" applyFont="1" applyBorder="1" applyAlignment="1">
      <alignment horizontal="left" vertical="top" wrapText="1"/>
    </xf>
    <xf numFmtId="0" fontId="5" fillId="0" borderId="47" xfId="7" applyFont="1" applyBorder="1" applyAlignment="1">
      <alignment horizontal="left" vertical="center"/>
    </xf>
    <xf numFmtId="0" fontId="5" fillId="0" borderId="45" xfId="7" applyFont="1" applyBorder="1" applyAlignment="1">
      <alignment horizontal="left" vertical="center"/>
    </xf>
    <xf numFmtId="0" fontId="5" fillId="0" borderId="78" xfId="7" applyFont="1" applyBorder="1" applyAlignment="1">
      <alignment horizontal="left" vertical="center"/>
    </xf>
    <xf numFmtId="0" fontId="5" fillId="0" borderId="99" xfId="7" applyFont="1" applyBorder="1" applyAlignment="1">
      <alignment horizontal="left" vertical="center" wrapText="1"/>
    </xf>
    <xf numFmtId="0" fontId="5" fillId="0" borderId="100" xfId="7" applyFont="1" applyBorder="1" applyAlignment="1">
      <alignment horizontal="left" vertical="center" wrapText="1"/>
    </xf>
    <xf numFmtId="0" fontId="5" fillId="0" borderId="51" xfId="7" applyFont="1" applyBorder="1" applyAlignment="1">
      <alignment horizontal="left" vertical="center" wrapText="1"/>
    </xf>
    <xf numFmtId="0" fontId="5" fillId="0" borderId="3" xfId="7" applyFont="1" applyBorder="1" applyAlignment="1">
      <alignment horizontal="center" vertical="top" wrapText="1"/>
    </xf>
    <xf numFmtId="0" fontId="5" fillId="0" borderId="17" xfId="7" applyFont="1" applyBorder="1" applyAlignment="1">
      <alignment horizontal="center" vertical="top" wrapText="1"/>
    </xf>
    <xf numFmtId="0" fontId="5" fillId="0" borderId="4" xfId="7" applyFont="1" applyBorder="1" applyAlignment="1">
      <alignment horizontal="center" vertical="top" wrapText="1"/>
    </xf>
    <xf numFmtId="0" fontId="5" fillId="0" borderId="30" xfId="7" applyFont="1" applyBorder="1" applyAlignment="1">
      <alignment horizontal="center" vertical="top" wrapText="1"/>
    </xf>
    <xf numFmtId="0" fontId="5" fillId="0" borderId="31" xfId="7" applyFont="1" applyBorder="1" applyAlignment="1">
      <alignment horizontal="center" vertical="top" wrapText="1"/>
    </xf>
    <xf numFmtId="0" fontId="5" fillId="0" borderId="73" xfId="7" applyFont="1" applyBorder="1" applyAlignment="1">
      <alignment horizontal="center" vertical="top" wrapText="1"/>
    </xf>
    <xf numFmtId="3" fontId="5" fillId="0" borderId="46" xfId="7" applyNumberFormat="1" applyFont="1" applyBorder="1" applyAlignment="1">
      <alignment horizontal="left" vertical="center" wrapText="1"/>
    </xf>
    <xf numFmtId="3" fontId="5" fillId="0" borderId="45" xfId="7" applyNumberFormat="1" applyFont="1" applyBorder="1" applyAlignment="1">
      <alignment horizontal="left" vertical="center" wrapText="1"/>
    </xf>
    <xf numFmtId="0" fontId="5" fillId="0" borderId="97" xfId="7" applyFont="1" applyBorder="1" applyAlignment="1">
      <alignment horizontal="left" vertical="center"/>
    </xf>
    <xf numFmtId="0" fontId="5" fillId="0" borderId="96" xfId="7" applyFont="1" applyBorder="1" applyAlignment="1">
      <alignment horizontal="left" vertical="center"/>
    </xf>
    <xf numFmtId="0" fontId="5" fillId="0" borderId="92" xfId="7" applyFont="1" applyBorder="1" applyAlignment="1">
      <alignment horizontal="left" vertical="center"/>
    </xf>
    <xf numFmtId="0" fontId="5" fillId="0" borderId="99" xfId="7" applyFont="1" applyBorder="1" applyAlignment="1">
      <alignment horizontal="left" vertical="center"/>
    </xf>
    <xf numFmtId="0" fontId="5" fillId="0" borderId="100" xfId="7" applyFont="1" applyBorder="1" applyAlignment="1">
      <alignment horizontal="left" vertical="center"/>
    </xf>
    <xf numFmtId="0" fontId="5" fillId="0" borderId="51" xfId="7" applyFont="1" applyBorder="1" applyAlignment="1">
      <alignment horizontal="left" vertical="center"/>
    </xf>
    <xf numFmtId="0" fontId="4" fillId="0" borderId="3" xfId="7" applyFont="1" applyBorder="1" applyAlignment="1">
      <alignment horizontal="center" vertical="top" wrapText="1"/>
    </xf>
    <xf numFmtId="0" fontId="4" fillId="0" borderId="17" xfId="7" applyFont="1" applyBorder="1" applyAlignment="1">
      <alignment horizontal="center" vertical="top" wrapText="1"/>
    </xf>
    <xf numFmtId="0" fontId="5" fillId="0" borderId="44" xfId="7" applyFont="1" applyBorder="1" applyAlignment="1">
      <alignment horizontal="center" vertical="top" wrapText="1"/>
    </xf>
    <xf numFmtId="0" fontId="5" fillId="0" borderId="52" xfId="7" applyFont="1" applyBorder="1" applyAlignment="1">
      <alignment horizontal="center"/>
    </xf>
    <xf numFmtId="0" fontId="2" fillId="0" borderId="4" xfId="7" applyFont="1" applyBorder="1" applyAlignment="1">
      <alignment horizontal="center" vertical="top" wrapText="1"/>
    </xf>
    <xf numFmtId="0" fontId="2" fillId="0" borderId="44" xfId="7" applyFont="1" applyBorder="1" applyAlignment="1">
      <alignment horizontal="center" vertical="top" wrapText="1"/>
    </xf>
    <xf numFmtId="0" fontId="2" fillId="0" borderId="5" xfId="7" applyFont="1" applyBorder="1" applyAlignment="1">
      <alignment horizontal="center" vertical="top" wrapText="1"/>
    </xf>
    <xf numFmtId="0" fontId="2" fillId="0" borderId="18" xfId="7" applyFont="1" applyBorder="1" applyAlignment="1">
      <alignment horizontal="center" vertical="top" wrapText="1"/>
    </xf>
    <xf numFmtId="0" fontId="2" fillId="0" borderId="12" xfId="7" applyFont="1" applyBorder="1" applyAlignment="1">
      <alignment horizontal="center" vertical="top" wrapText="1"/>
    </xf>
    <xf numFmtId="0" fontId="7" fillId="0" borderId="21" xfId="7" applyFont="1" applyBorder="1" applyAlignment="1">
      <alignment horizontal="left" vertical="top" wrapText="1"/>
    </xf>
    <xf numFmtId="0" fontId="2" fillId="0" borderId="18" xfId="7" applyFont="1" applyBorder="1" applyAlignment="1">
      <alignment horizontal="center"/>
    </xf>
    <xf numFmtId="0" fontId="2" fillId="0" borderId="12" xfId="7" applyFont="1" applyBorder="1" applyAlignment="1">
      <alignment horizontal="center"/>
    </xf>
    <xf numFmtId="0" fontId="1" fillId="0" borderId="3" xfId="7" applyBorder="1" applyAlignment="1">
      <alignment horizontal="center"/>
    </xf>
    <xf numFmtId="0" fontId="1" fillId="0" borderId="0" xfId="7" applyAlignment="1">
      <alignment horizontal="center"/>
    </xf>
    <xf numFmtId="0" fontId="1" fillId="0" borderId="17" xfId="7" applyBorder="1" applyAlignment="1">
      <alignment horizontal="center"/>
    </xf>
    <xf numFmtId="0" fontId="33" fillId="0" borderId="4" xfId="7" applyFont="1" applyBorder="1" applyAlignment="1">
      <alignment horizontal="center" vertical="top" wrapText="1"/>
    </xf>
    <xf numFmtId="0" fontId="33" fillId="0" borderId="30" xfId="7" applyFont="1" applyBorder="1" applyAlignment="1">
      <alignment horizontal="center" vertical="top" wrapText="1"/>
    </xf>
    <xf numFmtId="0" fontId="33" fillId="0" borderId="31" xfId="7" applyFont="1" applyBorder="1" applyAlignment="1">
      <alignment horizontal="center" vertical="top" wrapText="1"/>
    </xf>
    <xf numFmtId="0" fontId="33" fillId="0" borderId="5" xfId="7" applyFont="1" applyBorder="1" applyAlignment="1">
      <alignment horizontal="center" vertical="top" wrapText="1"/>
    </xf>
    <xf numFmtId="0" fontId="33" fillId="0" borderId="44" xfId="7" applyFont="1" applyBorder="1" applyAlignment="1">
      <alignment horizontal="center" vertical="top" wrapText="1"/>
    </xf>
    <xf numFmtId="0" fontId="33" fillId="0" borderId="4" xfId="7" applyFont="1" applyBorder="1" applyAlignment="1">
      <alignment horizontal="center" vertical="top"/>
    </xf>
    <xf numFmtId="0" fontId="33" fillId="0" borderId="5" xfId="7" applyFont="1" applyBorder="1" applyAlignment="1">
      <alignment horizontal="center" vertical="top"/>
    </xf>
    <xf numFmtId="0" fontId="33" fillId="0" borderId="44" xfId="7" applyFont="1" applyBorder="1" applyAlignment="1">
      <alignment horizontal="center" vertical="top"/>
    </xf>
    <xf numFmtId="0" fontId="33" fillId="0" borderId="52" xfId="7" applyFont="1" applyBorder="1" applyAlignment="1">
      <alignment horizontal="center" vertical="top"/>
    </xf>
    <xf numFmtId="0" fontId="2" fillId="0" borderId="52" xfId="7" applyFont="1" applyBorder="1" applyAlignment="1">
      <alignment horizontal="center" vertical="top" wrapText="1"/>
    </xf>
    <xf numFmtId="0" fontId="1" fillId="0" borderId="19" xfId="7" applyBorder="1" applyAlignment="1">
      <alignment horizontal="center"/>
    </xf>
    <xf numFmtId="0" fontId="2" fillId="0" borderId="4" xfId="7" applyFont="1" applyBorder="1" applyAlignment="1">
      <alignment horizontal="center"/>
    </xf>
    <xf numFmtId="0" fontId="2" fillId="0" borderId="44" xfId="7" applyFont="1" applyBorder="1" applyAlignment="1">
      <alignment horizontal="center"/>
    </xf>
    <xf numFmtId="0" fontId="2" fillId="0" borderId="52" xfId="7" applyFont="1" applyBorder="1" applyAlignment="1">
      <alignment horizontal="center"/>
    </xf>
    <xf numFmtId="3" fontId="5" fillId="0" borderId="101" xfId="7" applyNumberFormat="1" applyFont="1" applyBorder="1" applyAlignment="1">
      <alignment horizontal="left" vertical="center" wrapText="1"/>
    </xf>
    <xf numFmtId="3" fontId="5" fillId="0" borderId="98" xfId="7" applyNumberFormat="1" applyFont="1" applyBorder="1" applyAlignment="1">
      <alignment horizontal="left" vertical="center" wrapText="1"/>
    </xf>
    <xf numFmtId="0" fontId="5" fillId="0" borderId="9" xfId="7" applyFont="1" applyBorder="1" applyAlignment="1">
      <alignment horizontal="center" vertical="top" wrapText="1"/>
    </xf>
    <xf numFmtId="0" fontId="1" fillId="0" borderId="25" xfId="7" applyBorder="1" applyAlignment="1">
      <alignment horizontal="center" vertical="top" wrapText="1"/>
    </xf>
    <xf numFmtId="0" fontId="1" fillId="0" borderId="24" xfId="7" applyBorder="1" applyAlignment="1">
      <alignment horizontal="center" vertical="top" wrapText="1"/>
    </xf>
    <xf numFmtId="3" fontId="5" fillId="0" borderId="26" xfId="7" applyNumberFormat="1" applyFont="1" applyBorder="1" applyAlignment="1">
      <alignment horizontal="left" vertical="center" wrapText="1"/>
    </xf>
    <xf numFmtId="3" fontId="5" fillId="0" borderId="82" xfId="7" applyNumberFormat="1" applyFont="1" applyBorder="1" applyAlignment="1">
      <alignment horizontal="left" vertical="center" wrapText="1"/>
    </xf>
    <xf numFmtId="0" fontId="31" fillId="0" borderId="54" xfId="7" applyFont="1" applyBorder="1" applyAlignment="1">
      <alignment horizontal="center" vertical="top" wrapText="1"/>
    </xf>
    <xf numFmtId="0" fontId="31" fillId="0" borderId="7" xfId="7" applyFont="1" applyBorder="1" applyAlignment="1">
      <alignment horizontal="center" vertical="top" wrapText="1"/>
    </xf>
    <xf numFmtId="3" fontId="5" fillId="0" borderId="74" xfId="7" applyNumberFormat="1" applyFont="1" applyBorder="1" applyAlignment="1">
      <alignment horizontal="left" vertical="center" wrapText="1"/>
    </xf>
    <xf numFmtId="0" fontId="7" fillId="0" borderId="0" xfId="7" applyFont="1" applyAlignment="1">
      <alignment horizontal="left" vertical="top" wrapText="1"/>
    </xf>
    <xf numFmtId="0" fontId="9" fillId="0" borderId="99" xfId="7" applyFont="1" applyBorder="1" applyAlignment="1">
      <alignment horizontal="center" vertical="top" wrapText="1"/>
    </xf>
    <xf numFmtId="0" fontId="9" fillId="0" borderId="3" xfId="7" applyFont="1" applyBorder="1" applyAlignment="1">
      <alignment horizontal="center" vertical="top" wrapText="1"/>
    </xf>
    <xf numFmtId="0" fontId="9" fillId="0" borderId="19" xfId="7" applyFont="1" applyBorder="1" applyAlignment="1">
      <alignment horizontal="center" vertical="top" wrapText="1"/>
    </xf>
    <xf numFmtId="0" fontId="33" fillId="0" borderId="94" xfId="7" applyFont="1" applyBorder="1" applyAlignment="1">
      <alignment horizontal="center" vertical="center"/>
    </xf>
    <xf numFmtId="0" fontId="33" fillId="0" borderId="102" xfId="7" applyFont="1" applyBorder="1" applyAlignment="1">
      <alignment horizontal="center" vertical="center"/>
    </xf>
    <xf numFmtId="0" fontId="5" fillId="0" borderId="7" xfId="7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/>
    </xf>
    <xf numFmtId="0" fontId="31" fillId="0" borderId="7" xfId="7" applyFont="1" applyBorder="1" applyAlignment="1">
      <alignment horizontal="center" vertical="top"/>
    </xf>
    <xf numFmtId="0" fontId="31" fillId="0" borderId="54" xfId="7" applyFont="1" applyBorder="1" applyAlignment="1">
      <alignment horizontal="center" vertical="top"/>
    </xf>
    <xf numFmtId="0" fontId="9" fillId="0" borderId="7" xfId="7" applyFont="1" applyBorder="1" applyAlignment="1">
      <alignment horizontal="center" vertical="top" wrapText="1"/>
    </xf>
    <xf numFmtId="0" fontId="9" fillId="0" borderId="7" xfId="7" applyFont="1" applyBorder="1" applyAlignment="1">
      <alignment horizontal="center" vertical="top"/>
    </xf>
    <xf numFmtId="0" fontId="9" fillId="0" borderId="73" xfId="7" applyFont="1" applyBorder="1" applyAlignment="1">
      <alignment horizontal="center" vertical="top" wrapText="1"/>
    </xf>
    <xf numFmtId="0" fontId="5" fillId="0" borderId="99" xfId="7" applyFont="1" applyBorder="1" applyAlignment="1">
      <alignment horizontal="center" vertical="top" wrapText="1"/>
    </xf>
    <xf numFmtId="0" fontId="5" fillId="0" borderId="19" xfId="7" applyFont="1" applyBorder="1" applyAlignment="1">
      <alignment horizontal="center" vertical="top" wrapText="1"/>
    </xf>
    <xf numFmtId="0" fontId="1" fillId="0" borderId="94" xfId="7" applyBorder="1" applyAlignment="1">
      <alignment horizontal="center"/>
    </xf>
    <xf numFmtId="0" fontId="1" fillId="0" borderId="102" xfId="7" applyBorder="1" applyAlignment="1">
      <alignment horizontal="center"/>
    </xf>
    <xf numFmtId="0" fontId="5" fillId="0" borderId="22" xfId="7" applyFont="1" applyBorder="1" applyAlignment="1">
      <alignment horizontal="center"/>
    </xf>
    <xf numFmtId="0" fontId="5" fillId="0" borderId="30" xfId="7" applyFont="1" applyBorder="1" applyAlignment="1">
      <alignment horizontal="center"/>
    </xf>
    <xf numFmtId="0" fontId="5" fillId="0" borderId="73" xfId="7" applyFont="1" applyBorder="1" applyAlignment="1">
      <alignment horizontal="center"/>
    </xf>
    <xf numFmtId="0" fontId="5" fillId="0" borderId="93" xfId="7" applyFont="1" applyBorder="1" applyAlignment="1">
      <alignment horizontal="center" vertical="top" wrapText="1"/>
    </xf>
    <xf numFmtId="0" fontId="5" fillId="0" borderId="94" xfId="7" applyFont="1" applyBorder="1" applyAlignment="1">
      <alignment horizontal="center" vertical="top" wrapText="1"/>
    </xf>
    <xf numFmtId="0" fontId="5" fillId="0" borderId="103" xfId="7" applyFont="1" applyBorder="1" applyAlignment="1">
      <alignment horizontal="center" vertical="top" wrapText="1"/>
    </xf>
    <xf numFmtId="0" fontId="5" fillId="0" borderId="102" xfId="7" applyFont="1" applyBorder="1" applyAlignment="1">
      <alignment horizontal="center" vertical="top" wrapText="1"/>
    </xf>
    <xf numFmtId="3" fontId="5" fillId="0" borderId="96" xfId="7" applyNumberFormat="1" applyFont="1" applyBorder="1" applyAlignment="1">
      <alignment horizontal="left" vertical="center" wrapText="1"/>
    </xf>
    <xf numFmtId="0" fontId="5" fillId="0" borderId="7" xfId="7" applyFont="1" applyBorder="1" applyAlignment="1">
      <alignment horizontal="center" vertical="top" wrapText="1"/>
    </xf>
    <xf numFmtId="0" fontId="5" fillId="0" borderId="22" xfId="7" applyFont="1" applyBorder="1" applyAlignment="1">
      <alignment horizontal="center" vertical="top" wrapText="1"/>
    </xf>
    <xf numFmtId="0" fontId="12" fillId="0" borderId="0" xfId="7" applyFont="1" applyAlignment="1">
      <alignment horizontal="left" vertical="top" wrapText="1"/>
    </xf>
    <xf numFmtId="0" fontId="5" fillId="0" borderId="100" xfId="7" applyFont="1" applyBorder="1" applyAlignment="1">
      <alignment horizontal="center" vertical="top" wrapText="1"/>
    </xf>
    <xf numFmtId="0" fontId="5" fillId="0" borderId="20" xfId="7" applyFont="1" applyBorder="1" applyAlignment="1">
      <alignment horizontal="center" vertical="top" wrapText="1"/>
    </xf>
    <xf numFmtId="0" fontId="5" fillId="0" borderId="51" xfId="7" applyFont="1" applyBorder="1" applyAlignment="1">
      <alignment horizontal="center" vertical="top" wrapText="1"/>
    </xf>
    <xf numFmtId="0" fontId="5" fillId="0" borderId="104" xfId="7" applyFont="1" applyBorder="1" applyAlignment="1">
      <alignment horizontal="center" vertical="top" wrapText="1"/>
    </xf>
    <xf numFmtId="0" fontId="5" fillId="0" borderId="23" xfId="7" applyFont="1" applyBorder="1" applyAlignment="1">
      <alignment horizontal="center" vertical="top" wrapText="1"/>
    </xf>
    <xf numFmtId="0" fontId="7" fillId="0" borderId="105" xfId="7" applyFont="1" applyBorder="1" applyAlignment="1">
      <alignment horizontal="left" vertical="top" wrapText="1"/>
    </xf>
    <xf numFmtId="0" fontId="7" fillId="0" borderId="106" xfId="7" applyFont="1" applyBorder="1" applyAlignment="1">
      <alignment horizontal="left" vertical="top" wrapText="1"/>
    </xf>
    <xf numFmtId="0" fontId="7" fillId="0" borderId="107" xfId="7" applyFont="1" applyBorder="1" applyAlignment="1">
      <alignment horizontal="left" vertical="top" wrapText="1"/>
    </xf>
    <xf numFmtId="0" fontId="1" fillId="0" borderId="96" xfId="7" applyBorder="1" applyAlignment="1">
      <alignment horizontal="left" vertical="center"/>
    </xf>
    <xf numFmtId="0" fontId="1" fillId="0" borderId="92" xfId="7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3" fontId="7" fillId="0" borderId="0" xfId="0" applyNumberFormat="1" applyFont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3" fontId="5" fillId="0" borderId="54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left" vertical="center" wrapText="1"/>
    </xf>
    <xf numFmtId="3" fontId="5" fillId="0" borderId="100" xfId="0" applyNumberFormat="1" applyFont="1" applyBorder="1" applyAlignment="1">
      <alignment horizontal="left" vertical="center" wrapText="1"/>
    </xf>
    <xf numFmtId="3" fontId="5" fillId="0" borderId="51" xfId="0" applyNumberFormat="1" applyFont="1" applyBorder="1" applyAlignment="1">
      <alignment horizontal="left" vertical="center" wrapText="1"/>
    </xf>
    <xf numFmtId="0" fontId="2" fillId="0" borderId="8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left" vertical="top" wrapText="1"/>
    </xf>
    <xf numFmtId="3" fontId="5" fillId="0" borderId="100" xfId="0" applyNumberFormat="1" applyFont="1" applyBorder="1" applyAlignment="1">
      <alignment horizontal="left" vertical="top" wrapText="1"/>
    </xf>
    <xf numFmtId="3" fontId="5" fillId="0" borderId="51" xfId="0" applyNumberFormat="1" applyFont="1" applyBorder="1" applyAlignment="1">
      <alignment horizontal="left" vertical="top" wrapText="1"/>
    </xf>
    <xf numFmtId="0" fontId="2" fillId="0" borderId="8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80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left"/>
    </xf>
    <xf numFmtId="49" fontId="2" fillId="0" borderId="80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left"/>
    </xf>
    <xf numFmtId="49" fontId="2" fillId="0" borderId="21" xfId="0" applyNumberFormat="1" applyFont="1" applyBorder="1" applyAlignment="1">
      <alignment horizontal="left"/>
    </xf>
    <xf numFmtId="3" fontId="5" fillId="0" borderId="47" xfId="0" applyNumberFormat="1" applyFont="1" applyBorder="1" applyAlignment="1">
      <alignment horizontal="left" vertical="top"/>
    </xf>
    <xf numFmtId="3" fontId="5" fillId="0" borderId="100" xfId="0" applyNumberFormat="1" applyFont="1" applyBorder="1" applyAlignment="1">
      <alignment horizontal="left" vertical="top"/>
    </xf>
    <xf numFmtId="3" fontId="5" fillId="0" borderId="51" xfId="0" applyNumberFormat="1" applyFont="1" applyBorder="1" applyAlignment="1">
      <alignment horizontal="left" vertical="top"/>
    </xf>
    <xf numFmtId="3" fontId="5" fillId="0" borderId="34" xfId="0" applyNumberFormat="1" applyFont="1" applyBorder="1" applyAlignment="1">
      <alignment vertical="center" wrapText="1"/>
    </xf>
    <xf numFmtId="3" fontId="5" fillId="0" borderId="46" xfId="0" applyNumberFormat="1" applyFont="1" applyBorder="1" applyAlignment="1">
      <alignment vertical="center" wrapText="1"/>
    </xf>
    <xf numFmtId="0" fontId="7" fillId="0" borderId="105" xfId="0" applyFont="1" applyBorder="1" applyAlignment="1">
      <alignment horizontal="left" vertical="top" wrapText="1"/>
    </xf>
    <xf numFmtId="0" fontId="7" fillId="0" borderId="106" xfId="0" applyFont="1" applyBorder="1" applyAlignment="1">
      <alignment horizontal="left" vertical="top" wrapText="1"/>
    </xf>
    <xf numFmtId="0" fontId="7" fillId="0" borderId="107" xfId="0" applyFont="1" applyBorder="1" applyAlignment="1">
      <alignment horizontal="left" vertical="top" wrapText="1"/>
    </xf>
    <xf numFmtId="0" fontId="5" fillId="0" borderId="97" xfId="0" applyFont="1" applyBorder="1" applyAlignment="1">
      <alignment vertical="center"/>
    </xf>
    <xf numFmtId="0" fontId="5" fillId="0" borderId="96" xfId="0" applyFont="1" applyBorder="1" applyAlignment="1">
      <alignment vertical="center"/>
    </xf>
    <xf numFmtId="0" fontId="5" fillId="0" borderId="92" xfId="0" applyFont="1" applyBorder="1" applyAlignment="1">
      <alignment vertical="center"/>
    </xf>
    <xf numFmtId="0" fontId="5" fillId="0" borderId="99" xfId="0" applyFont="1" applyBorder="1" applyAlignment="1">
      <alignment horizontal="center" vertical="top" wrapText="1"/>
    </xf>
    <xf numFmtId="0" fontId="5" fillId="0" borderId="10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94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52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3" fontId="5" fillId="0" borderId="101" xfId="0" applyNumberFormat="1" applyFont="1" applyBorder="1" applyAlignment="1">
      <alignment vertical="center" wrapText="1"/>
    </xf>
    <xf numFmtId="3" fontId="5" fillId="0" borderId="98" xfId="0" applyNumberFormat="1" applyFont="1" applyBorder="1" applyAlignment="1">
      <alignment vertical="center" wrapText="1"/>
    </xf>
    <xf numFmtId="3" fontId="5" fillId="0" borderId="90" xfId="0" applyNumberFormat="1" applyFont="1" applyBorder="1" applyAlignment="1">
      <alignment vertical="center" wrapText="1"/>
    </xf>
    <xf numFmtId="3" fontId="5" fillId="0" borderId="92" xfId="0" applyNumberFormat="1" applyFont="1" applyBorder="1" applyAlignment="1">
      <alignment vertical="center" wrapText="1"/>
    </xf>
    <xf numFmtId="0" fontId="5" fillId="0" borderId="97" xfId="0" applyFont="1" applyBorder="1" applyAlignment="1">
      <alignment vertical="center" wrapText="1"/>
    </xf>
    <xf numFmtId="0" fontId="5" fillId="0" borderId="92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3" fontId="5" fillId="0" borderId="108" xfId="0" applyNumberFormat="1" applyFont="1" applyBorder="1" applyAlignment="1">
      <alignment vertical="center" wrapText="1"/>
    </xf>
    <xf numFmtId="3" fontId="5" fillId="0" borderId="109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top" wrapText="1"/>
    </xf>
    <xf numFmtId="0" fontId="5" fillId="0" borderId="107" xfId="0" applyFont="1" applyBorder="1" applyAlignment="1">
      <alignment horizontal="center" vertical="top" wrapText="1"/>
    </xf>
    <xf numFmtId="0" fontId="5" fillId="0" borderId="95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93" xfId="0" applyFont="1" applyBorder="1" applyAlignment="1">
      <alignment horizontal="center" vertical="top" wrapText="1"/>
    </xf>
    <xf numFmtId="0" fontId="5" fillId="0" borderId="94" xfId="0" applyFont="1" applyBorder="1" applyAlignment="1">
      <alignment horizontal="center" vertical="top" wrapText="1"/>
    </xf>
    <xf numFmtId="0" fontId="5" fillId="0" borderId="10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97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5" fillId="0" borderId="99" xfId="0" applyFont="1" applyBorder="1" applyAlignment="1">
      <alignment horizontal="center" vertical="top"/>
    </xf>
    <xf numFmtId="0" fontId="5" fillId="0" borderId="100" xfId="0" applyFont="1" applyBorder="1" applyAlignment="1">
      <alignment horizontal="center" vertical="top"/>
    </xf>
    <xf numFmtId="0" fontId="5" fillId="0" borderId="104" xfId="0" applyFont="1" applyBorder="1" applyAlignment="1">
      <alignment horizontal="center" vertical="top"/>
    </xf>
    <xf numFmtId="0" fontId="5" fillId="0" borderId="92" xfId="0" applyFont="1" applyBorder="1" applyAlignment="1">
      <alignment horizontal="left" vertical="center"/>
    </xf>
    <xf numFmtId="3" fontId="5" fillId="0" borderId="101" xfId="0" applyNumberFormat="1" applyFont="1" applyBorder="1" applyAlignment="1">
      <alignment horizontal="left" vertical="center" wrapText="1"/>
    </xf>
    <xf numFmtId="3" fontId="5" fillId="0" borderId="38" xfId="0" applyNumberFormat="1" applyFont="1" applyBorder="1" applyAlignment="1">
      <alignment horizontal="left" vertical="center" wrapText="1"/>
    </xf>
    <xf numFmtId="3" fontId="5" fillId="0" borderId="109" xfId="0" applyNumberFormat="1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top" wrapText="1"/>
    </xf>
    <xf numFmtId="0" fontId="5" fillId="0" borderId="97" xfId="0" applyFont="1" applyBorder="1" applyAlignment="1">
      <alignment horizontal="left" vertical="center" wrapText="1"/>
    </xf>
    <xf numFmtId="0" fontId="5" fillId="0" borderId="92" xfId="0" applyFont="1" applyBorder="1" applyAlignment="1">
      <alignment horizontal="left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top" wrapText="1"/>
    </xf>
    <xf numFmtId="0" fontId="7" fillId="0" borderId="100" xfId="0" applyFont="1" applyBorder="1" applyAlignment="1">
      <alignment horizontal="left" vertical="top" wrapText="1"/>
    </xf>
    <xf numFmtId="0" fontId="7" fillId="0" borderId="51" xfId="0" applyFont="1" applyBorder="1" applyAlignment="1">
      <alignment horizontal="left" vertical="top" wrapText="1"/>
    </xf>
    <xf numFmtId="0" fontId="5" fillId="0" borderId="99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73" xfId="0" applyFont="1" applyBorder="1" applyAlignment="1">
      <alignment horizontal="center" vertical="top"/>
    </xf>
    <xf numFmtId="0" fontId="5" fillId="0" borderId="93" xfId="0" applyFont="1" applyBorder="1" applyAlignment="1">
      <alignment horizontal="center" vertical="top"/>
    </xf>
    <xf numFmtId="0" fontId="5" fillId="0" borderId="94" xfId="0" applyFont="1" applyBorder="1" applyAlignment="1">
      <alignment horizontal="center" vertical="top"/>
    </xf>
    <xf numFmtId="0" fontId="5" fillId="0" borderId="102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3" fontId="9" fillId="0" borderId="3" xfId="4" applyNumberFormat="1" applyFont="1" applyBorder="1" applyAlignment="1">
      <alignment horizontal="right" vertical="center" wrapText="1"/>
    </xf>
    <xf numFmtId="3" fontId="9" fillId="0" borderId="13" xfId="4" applyNumberFormat="1" applyFont="1" applyBorder="1" applyAlignment="1">
      <alignment horizontal="right" vertical="center" wrapText="1"/>
    </xf>
    <xf numFmtId="166" fontId="3" fillId="0" borderId="17" xfId="4" applyNumberFormat="1" applyFont="1" applyBorder="1" applyAlignment="1">
      <alignment horizontal="right" vertical="center" wrapText="1"/>
    </xf>
    <xf numFmtId="166" fontId="3" fillId="0" borderId="21" xfId="4" applyNumberFormat="1" applyFont="1" applyBorder="1" applyAlignment="1">
      <alignment horizontal="right" vertical="center" wrapText="1"/>
    </xf>
    <xf numFmtId="3" fontId="2" fillId="0" borderId="3" xfId="4" applyNumberFormat="1" applyFont="1" applyBorder="1" applyAlignment="1">
      <alignment horizontal="right" vertical="center" wrapText="1"/>
    </xf>
    <xf numFmtId="3" fontId="2" fillId="0" borderId="2" xfId="4" applyNumberFormat="1" applyFont="1" applyBorder="1" applyAlignment="1">
      <alignment horizontal="right" vertical="center" wrapText="1"/>
    </xf>
    <xf numFmtId="166" fontId="3" fillId="0" borderId="27" xfId="4" applyNumberFormat="1" applyFont="1" applyBorder="1" applyAlignment="1">
      <alignment horizontal="right" vertical="center" wrapText="1"/>
    </xf>
    <xf numFmtId="3" fontId="2" fillId="0" borderId="56" xfId="4" applyNumberFormat="1" applyFont="1" applyBorder="1" applyAlignment="1">
      <alignment horizontal="right" vertical="center" wrapText="1"/>
    </xf>
    <xf numFmtId="3" fontId="2" fillId="0" borderId="19" xfId="4" applyNumberFormat="1" applyFont="1" applyBorder="1" applyAlignment="1">
      <alignment horizontal="right" vertical="center" wrapText="1"/>
    </xf>
    <xf numFmtId="166" fontId="3" fillId="0" borderId="49" xfId="4" applyNumberFormat="1" applyFont="1" applyBorder="1" applyAlignment="1">
      <alignment horizontal="right" vertical="center" wrapText="1"/>
    </xf>
    <xf numFmtId="166" fontId="3" fillId="0" borderId="23" xfId="4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3" fontId="2" fillId="0" borderId="4" xfId="4" applyNumberFormat="1" applyFont="1" applyBorder="1" applyAlignment="1">
      <alignment horizontal="right" vertical="center" wrapText="1"/>
    </xf>
    <xf numFmtId="166" fontId="3" fillId="0" borderId="44" xfId="4" applyNumberFormat="1" applyFont="1" applyBorder="1" applyAlignment="1">
      <alignment horizontal="right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 wrapText="1"/>
    </xf>
    <xf numFmtId="0" fontId="9" fillId="0" borderId="10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left" vertical="top"/>
    </xf>
    <xf numFmtId="0" fontId="5" fillId="0" borderId="100" xfId="0" applyFont="1" applyBorder="1" applyAlignment="1">
      <alignment horizontal="left" vertical="top"/>
    </xf>
    <xf numFmtId="0" fontId="5" fillId="0" borderId="51" xfId="0" applyFont="1" applyBorder="1" applyAlignment="1">
      <alignment horizontal="left" vertical="top"/>
    </xf>
    <xf numFmtId="0" fontId="4" fillId="0" borderId="2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3" fontId="5" fillId="0" borderId="80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73" xfId="0" applyFont="1" applyBorder="1" applyAlignment="1">
      <alignment horizontal="center" vertical="top" wrapText="1"/>
    </xf>
    <xf numFmtId="3" fontId="5" fillId="0" borderId="45" xfId="0" applyNumberFormat="1" applyFont="1" applyBorder="1" applyAlignment="1">
      <alignment vertical="center" wrapText="1"/>
    </xf>
    <xf numFmtId="0" fontId="5" fillId="0" borderId="95" xfId="7" applyFont="1" applyBorder="1" applyAlignment="1">
      <alignment horizontal="center" vertical="top" wrapText="1"/>
    </xf>
    <xf numFmtId="0" fontId="5" fillId="0" borderId="24" xfId="7" applyFont="1" applyBorder="1" applyAlignment="1">
      <alignment horizontal="center" vertical="top" wrapText="1"/>
    </xf>
    <xf numFmtId="0" fontId="5" fillId="0" borderId="25" xfId="7" applyFont="1" applyBorder="1" applyAlignment="1">
      <alignment horizontal="center" vertical="top" wrapText="1"/>
    </xf>
    <xf numFmtId="0" fontId="5" fillId="0" borderId="31" xfId="7" applyFont="1" applyBorder="1" applyAlignment="1">
      <alignment horizontal="center" vertical="center" wrapText="1"/>
    </xf>
    <xf numFmtId="0" fontId="5" fillId="0" borderId="7" xfId="7" applyFont="1" applyBorder="1" applyAlignment="1">
      <alignment horizontal="center" vertical="center" wrapText="1"/>
    </xf>
    <xf numFmtId="0" fontId="5" fillId="0" borderId="8" xfId="7" applyFont="1" applyBorder="1" applyAlignment="1">
      <alignment horizontal="center" vertical="center" wrapText="1"/>
    </xf>
    <xf numFmtId="0" fontId="5" fillId="0" borderId="22" xfId="7" applyFont="1" applyBorder="1" applyAlignment="1">
      <alignment horizontal="center" vertical="center" wrapText="1"/>
    </xf>
    <xf numFmtId="0" fontId="5" fillId="0" borderId="30" xfId="7" applyFont="1" applyBorder="1" applyAlignment="1">
      <alignment horizontal="center" vertical="center" wrapText="1"/>
    </xf>
    <xf numFmtId="0" fontId="5" fillId="0" borderId="73" xfId="7" applyFont="1" applyBorder="1" applyAlignment="1">
      <alignment horizontal="center" vertical="center" wrapText="1"/>
    </xf>
    <xf numFmtId="0" fontId="5" fillId="0" borderId="50" xfId="7" applyFont="1" applyBorder="1" applyAlignment="1">
      <alignment horizontal="left" vertical="center"/>
    </xf>
    <xf numFmtId="0" fontId="5" fillId="0" borderId="39" xfId="7" applyFont="1" applyBorder="1" applyAlignment="1">
      <alignment horizontal="left" vertical="center"/>
    </xf>
    <xf numFmtId="0" fontId="5" fillId="0" borderId="47" xfId="7" applyFont="1" applyBorder="1" applyAlignment="1">
      <alignment horizontal="center" vertical="top" wrapText="1"/>
    </xf>
    <xf numFmtId="0" fontId="5" fillId="0" borderId="78" xfId="7" applyFont="1" applyBorder="1" applyAlignment="1">
      <alignment horizontal="center" vertical="top" wrapText="1"/>
    </xf>
    <xf numFmtId="0" fontId="5" fillId="0" borderId="30" xfId="7" applyFont="1" applyBorder="1" applyAlignment="1">
      <alignment horizontal="center" vertical="center"/>
    </xf>
    <xf numFmtId="0" fontId="5" fillId="0" borderId="31" xfId="7" applyFont="1" applyBorder="1" applyAlignment="1">
      <alignment horizontal="center" vertical="center"/>
    </xf>
    <xf numFmtId="3" fontId="5" fillId="0" borderId="79" xfId="7" applyNumberFormat="1" applyFont="1" applyBorder="1" applyAlignment="1">
      <alignment horizontal="left" vertical="center" wrapText="1"/>
    </xf>
    <xf numFmtId="3" fontId="5" fillId="0" borderId="80" xfId="7" applyNumberFormat="1" applyFont="1" applyBorder="1" applyAlignment="1">
      <alignment horizontal="left" vertical="center" wrapText="1"/>
    </xf>
    <xf numFmtId="0" fontId="5" fillId="0" borderId="99" xfId="7" applyFont="1" applyBorder="1" applyAlignment="1">
      <alignment horizontal="center" vertical="center" wrapText="1"/>
    </xf>
    <xf numFmtId="0" fontId="5" fillId="0" borderId="100" xfId="7" applyFont="1" applyBorder="1" applyAlignment="1">
      <alignment horizontal="center" vertical="center" wrapText="1"/>
    </xf>
    <xf numFmtId="0" fontId="5" fillId="0" borderId="104" xfId="7" applyFont="1" applyBorder="1" applyAlignment="1">
      <alignment horizontal="center" vertical="center" wrapText="1"/>
    </xf>
    <xf numFmtId="0" fontId="5" fillId="0" borderId="19" xfId="7" applyFont="1" applyBorder="1" applyAlignment="1">
      <alignment horizontal="center" vertical="center" wrapText="1"/>
    </xf>
    <xf numFmtId="0" fontId="5" fillId="0" borderId="20" xfId="7" applyFont="1" applyBorder="1" applyAlignment="1">
      <alignment horizontal="center" vertical="center" wrapText="1"/>
    </xf>
    <xf numFmtId="0" fontId="5" fillId="0" borderId="23" xfId="7" applyFont="1" applyBorder="1" applyAlignment="1">
      <alignment horizontal="center" vertical="center" wrapText="1"/>
    </xf>
    <xf numFmtId="0" fontId="5" fillId="0" borderId="8" xfId="7" applyFont="1" applyBorder="1" applyAlignment="1">
      <alignment horizontal="center" vertical="top" wrapText="1"/>
    </xf>
    <xf numFmtId="0" fontId="5" fillId="0" borderId="97" xfId="7" applyFont="1" applyBorder="1" applyAlignment="1">
      <alignment vertical="center"/>
    </xf>
    <xf numFmtId="0" fontId="5" fillId="0" borderId="96" xfId="7" applyFont="1" applyBorder="1" applyAlignment="1">
      <alignment vertical="center"/>
    </xf>
    <xf numFmtId="0" fontId="5" fillId="0" borderId="92" xfId="7" applyFont="1" applyBorder="1" applyAlignment="1">
      <alignment vertical="center"/>
    </xf>
    <xf numFmtId="0" fontId="5" fillId="0" borderId="51" xfId="7" applyFont="1" applyBorder="1" applyAlignment="1">
      <alignment horizontal="center" vertical="center" wrapText="1"/>
    </xf>
    <xf numFmtId="0" fontId="5" fillId="0" borderId="39" xfId="7" applyFont="1" applyBorder="1" applyAlignment="1">
      <alignment horizontal="center" vertical="center" wrapText="1"/>
    </xf>
    <xf numFmtId="3" fontId="5" fillId="0" borderId="34" xfId="7" applyNumberFormat="1" applyFont="1" applyBorder="1" applyAlignment="1">
      <alignment vertical="center" wrapText="1"/>
    </xf>
    <xf numFmtId="3" fontId="5" fillId="0" borderId="46" xfId="7" applyNumberFormat="1" applyFont="1" applyBorder="1" applyAlignment="1">
      <alignment vertical="center" wrapText="1"/>
    </xf>
    <xf numFmtId="3" fontId="5" fillId="0" borderId="101" xfId="7" applyNumberFormat="1" applyFont="1" applyBorder="1" applyAlignment="1">
      <alignment vertical="center" wrapText="1"/>
    </xf>
    <xf numFmtId="3" fontId="5" fillId="0" borderId="98" xfId="7" applyNumberFormat="1" applyFont="1" applyBorder="1" applyAlignment="1">
      <alignment vertical="center" wrapText="1"/>
    </xf>
    <xf numFmtId="3" fontId="5" fillId="0" borderId="45" xfId="7" applyNumberFormat="1" applyFont="1" applyBorder="1" applyAlignment="1">
      <alignment vertical="center" wrapText="1"/>
    </xf>
    <xf numFmtId="3" fontId="5" fillId="0" borderId="92" xfId="7" applyNumberFormat="1" applyFont="1" applyBorder="1" applyAlignment="1">
      <alignment vertical="center" wrapText="1"/>
    </xf>
    <xf numFmtId="0" fontId="5" fillId="0" borderId="3" xfId="7" applyFont="1" applyBorder="1" applyAlignment="1">
      <alignment horizontal="center" vertical="center" wrapText="1"/>
    </xf>
    <xf numFmtId="0" fontId="5" fillId="0" borderId="17" xfId="7" applyFont="1" applyBorder="1" applyAlignment="1">
      <alignment horizontal="center" vertical="center" wrapText="1"/>
    </xf>
    <xf numFmtId="0" fontId="5" fillId="0" borderId="4" xfId="7" applyFont="1" applyBorder="1" applyAlignment="1">
      <alignment horizontal="center" vertical="center" wrapText="1"/>
    </xf>
    <xf numFmtId="0" fontId="5" fillId="0" borderId="44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5" fillId="0" borderId="52" xfId="7" applyFont="1" applyBorder="1" applyAlignment="1">
      <alignment horizontal="center" vertical="center" wrapText="1"/>
    </xf>
    <xf numFmtId="0" fontId="5" fillId="0" borderId="93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 wrapText="1"/>
    </xf>
    <xf numFmtId="0" fontId="2" fillId="0" borderId="0" xfId="7" applyFont="1" applyAlignment="1">
      <alignment horizontal="left" wrapText="1"/>
    </xf>
    <xf numFmtId="3" fontId="2" fillId="0" borderId="3" xfId="7" applyNumberFormat="1" applyFont="1" applyBorder="1" applyAlignment="1">
      <alignment horizontal="center" vertical="center" wrapText="1"/>
    </xf>
    <xf numFmtId="3" fontId="2" fillId="0" borderId="50" xfId="7" applyNumberFormat="1" applyFont="1" applyBorder="1" applyAlignment="1">
      <alignment horizontal="center" vertical="center" wrapText="1"/>
    </xf>
    <xf numFmtId="166" fontId="2" fillId="0" borderId="0" xfId="7" applyNumberFormat="1" applyFont="1" applyAlignment="1">
      <alignment horizontal="left" wrapText="1"/>
    </xf>
    <xf numFmtId="0" fontId="2" fillId="0" borderId="22" xfId="7" applyFont="1" applyBorder="1" applyAlignment="1">
      <alignment horizontal="center" vertical="center" wrapText="1"/>
    </xf>
    <xf numFmtId="0" fontId="2" fillId="0" borderId="73" xfId="7" applyFont="1" applyBorder="1" applyAlignment="1">
      <alignment horizontal="center" vertical="center" wrapText="1"/>
    </xf>
    <xf numFmtId="3" fontId="2" fillId="0" borderId="4" xfId="7" applyNumberFormat="1" applyFont="1" applyBorder="1" applyAlignment="1">
      <alignment horizontal="center" vertical="center" wrapText="1"/>
    </xf>
    <xf numFmtId="3" fontId="2" fillId="0" borderId="52" xfId="7" applyNumberFormat="1" applyFont="1" applyBorder="1" applyAlignment="1">
      <alignment horizontal="center" vertical="center" wrapText="1"/>
    </xf>
    <xf numFmtId="3" fontId="2" fillId="0" borderId="19" xfId="7" applyNumberFormat="1" applyFont="1" applyBorder="1" applyAlignment="1">
      <alignment horizontal="center" vertical="center" wrapText="1"/>
    </xf>
    <xf numFmtId="3" fontId="2" fillId="0" borderId="39" xfId="7" applyNumberFormat="1" applyFont="1" applyBorder="1" applyAlignment="1">
      <alignment horizontal="center" vertical="center" wrapText="1"/>
    </xf>
    <xf numFmtId="3" fontId="9" fillId="0" borderId="81" xfId="7" applyNumberFormat="1" applyFont="1" applyBorder="1" applyAlignment="1">
      <alignment horizontal="center" vertical="center" wrapText="1"/>
    </xf>
    <xf numFmtId="3" fontId="9" fillId="0" borderId="43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center" vertical="top" wrapText="1"/>
    </xf>
    <xf numFmtId="0" fontId="2" fillId="0" borderId="30" xfId="7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0" fontId="2" fillId="0" borderId="44" xfId="7" applyFont="1" applyBorder="1" applyAlignment="1">
      <alignment horizontal="center" vertical="center" wrapText="1"/>
    </xf>
    <xf numFmtId="0" fontId="8" fillId="4" borderId="100" xfId="7" applyFont="1" applyFill="1" applyBorder="1" applyAlignment="1">
      <alignment horizontal="center" vertical="center" wrapText="1"/>
    </xf>
    <xf numFmtId="0" fontId="8" fillId="5" borderId="100" xfId="7" applyFont="1" applyFill="1" applyBorder="1" applyAlignment="1">
      <alignment horizontal="center" vertical="center" wrapText="1"/>
    </xf>
    <xf numFmtId="0" fontId="8" fillId="5" borderId="51" xfId="7" applyFont="1" applyFill="1" applyBorder="1" applyAlignment="1">
      <alignment horizontal="center" vertical="center" wrapText="1"/>
    </xf>
    <xf numFmtId="0" fontId="7" fillId="6" borderId="0" xfId="7" applyFont="1" applyFill="1" applyAlignment="1">
      <alignment horizontal="left" vertical="top" wrapText="1"/>
    </xf>
  </cellXfs>
  <cellStyles count="9">
    <cellStyle name="Komma" xfId="1" builtinId="3"/>
    <cellStyle name="Komma 2" xfId="2" xr:uid="{4A0FD87D-FA1B-47E2-837F-E7D4C51E3CF8}"/>
    <cellStyle name="Link" xfId="3" builtinId="8"/>
    <cellStyle name="Prozent 2" xfId="4" xr:uid="{698DD6B5-E14B-46B9-991F-F94EC581FF47}"/>
    <cellStyle name="Standard" xfId="0" builtinId="0"/>
    <cellStyle name="Standard 2" xfId="5" xr:uid="{7D2C1EBF-FEC7-49C2-94E9-33A127F9454C}"/>
    <cellStyle name="Standard 2 2" xfId="6" xr:uid="{345AF88F-040E-45AD-83FB-C960D9B7A9F6}"/>
    <cellStyle name="Standard 3" xfId="7" xr:uid="{9A292519-A65E-4DBC-AE02-E03E7943C751}"/>
    <cellStyle name="Standard 4" xfId="8" xr:uid="{80E74E85-7EE6-4657-9D88-00B0E49D5636}"/>
  </cellStyles>
  <dxfs count="1008"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70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70" formatCode="\-"/>
    </dxf>
    <dxf>
      <numFmt numFmtId="170" formatCode="\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'Abb. 10 Geschlecht (Spinnengraf'!$A$39</c:f>
              <c:strCache>
                <c:ptCount val="1"/>
                <c:pt idx="0">
                  <c:v>Männer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'Abb. 10 Geschlecht (Spinnengraf'!$B$38:$H$38</c:f>
              <c:strCache>
                <c:ptCount val="7"/>
                <c:pt idx="0">
                  <c:v>Politik - Gesellschaft - Umwelt</c:v>
                </c:pt>
                <c:pt idx="1">
                  <c:v>Kultur - Gestalten</c:v>
                </c:pt>
                <c:pt idx="2">
                  <c:v>Gesundheit</c:v>
                </c:pt>
                <c:pt idx="3">
                  <c:v>Sprachen</c:v>
                </c:pt>
                <c:pt idx="4">
                  <c:v>Qualifikationen für das Arbeitsleben - IT - Organisation/ Management</c:v>
                </c:pt>
                <c:pt idx="5">
                  <c:v>Schulabschlüsse - Studienzugang und -begleitung</c:v>
                </c:pt>
                <c:pt idx="6">
                  <c:v>Grundbildung</c:v>
                </c:pt>
              </c:strCache>
            </c:strRef>
          </c:cat>
          <c:val>
            <c:numRef>
              <c:f>'Abb. 10 Geschlecht (Spinnengraf'!$B$39:$H$39</c:f>
              <c:numCache>
                <c:formatCode>0%</c:formatCode>
                <c:ptCount val="7"/>
                <c:pt idx="0">
                  <c:v>0.32677</c:v>
                </c:pt>
                <c:pt idx="1">
                  <c:v>0.20182</c:v>
                </c:pt>
                <c:pt idx="2">
                  <c:v>0.14649999999999999</c:v>
                </c:pt>
                <c:pt idx="3">
                  <c:v>0.39257999999999998</c:v>
                </c:pt>
                <c:pt idx="4">
                  <c:v>0.34645999999999999</c:v>
                </c:pt>
                <c:pt idx="5">
                  <c:v>0.52790000000000004</c:v>
                </c:pt>
                <c:pt idx="6">
                  <c:v>0.48792000000000002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7-45B9-82C7-B5E487768A11}"/>
            </c:ext>
          </c:extLst>
        </c:ser>
        <c:ser>
          <c:idx val="1"/>
          <c:order val="1"/>
          <c:tx>
            <c:strRef>
              <c:f>'Abb. 10 Geschlecht (Spinnengraf'!$A$40</c:f>
              <c:strCache>
                <c:ptCount val="1"/>
                <c:pt idx="0">
                  <c:v>Frauen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'Abb. 10 Geschlecht (Spinnengraf'!$B$38:$H$38</c:f>
              <c:strCache>
                <c:ptCount val="7"/>
                <c:pt idx="0">
                  <c:v>Politik - Gesellschaft - Umwelt</c:v>
                </c:pt>
                <c:pt idx="1">
                  <c:v>Kultur - Gestalten</c:v>
                </c:pt>
                <c:pt idx="2">
                  <c:v>Gesundheit</c:v>
                </c:pt>
                <c:pt idx="3">
                  <c:v>Sprachen</c:v>
                </c:pt>
                <c:pt idx="4">
                  <c:v>Qualifikationen für das Arbeitsleben - IT - Organisation/ Management</c:v>
                </c:pt>
                <c:pt idx="5">
                  <c:v>Schulabschlüsse - Studienzugang und -begleitung</c:v>
                </c:pt>
                <c:pt idx="6">
                  <c:v>Grundbildung</c:v>
                </c:pt>
              </c:strCache>
            </c:strRef>
          </c:cat>
          <c:val>
            <c:numRef>
              <c:f>'Abb. 10 Geschlecht (Spinnengraf'!$B$40:$H$40</c:f>
              <c:numCache>
                <c:formatCode>0%</c:formatCode>
                <c:ptCount val="7"/>
                <c:pt idx="0">
                  <c:v>0.67323</c:v>
                </c:pt>
                <c:pt idx="1">
                  <c:v>0.79818</c:v>
                </c:pt>
                <c:pt idx="2">
                  <c:v>0.85350000000000004</c:v>
                </c:pt>
                <c:pt idx="3">
                  <c:v>0.60741999999999996</c:v>
                </c:pt>
                <c:pt idx="4">
                  <c:v>0.65354000000000001</c:v>
                </c:pt>
                <c:pt idx="5">
                  <c:v>0.47210000000000002</c:v>
                </c:pt>
                <c:pt idx="6">
                  <c:v>0.51207999999999998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7-45B9-82C7-B5E487768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396032"/>
        <c:axId val="1"/>
      </c:radarChart>
      <c:catAx>
        <c:axId val="560396032"/>
        <c:scaling>
          <c:orientation val="minMax"/>
        </c:scaling>
        <c:delete val="0"/>
        <c:axPos val="b"/>
        <c:majorGridlines>
          <c:spPr>
            <a:ln w="9525"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60396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143968115096721"/>
          <c:y val="0.90787198443371775"/>
          <c:w val="0.60797678068019279"/>
          <c:h val="0.9511537330746081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495300</xdr:rowOff>
    </xdr:from>
    <xdr:to>
      <xdr:col>9</xdr:col>
      <xdr:colOff>371475</xdr:colOff>
      <xdr:row>29</xdr:row>
      <xdr:rowOff>133350</xdr:rowOff>
    </xdr:to>
    <xdr:graphicFrame macro="">
      <xdr:nvGraphicFramePr>
        <xdr:cNvPr id="10244" name="Diagramm 1">
          <a:extLst>
            <a:ext uri="{FF2B5EF4-FFF2-40B4-BE49-F238E27FC236}">
              <a16:creationId xmlns:a16="http://schemas.microsoft.com/office/drawing/2014/main" id="{2D129B05-4430-A39C-E363-70927ED24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4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://dx.doi.org/10.4232/1.14582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5.vml"/><Relationship Id="rId5" Type="http://schemas.openxmlformats.org/officeDocument/2006/relationships/printerSettings" Target="../printerSettings/printerSettings18.bin"/><Relationship Id="rId4" Type="http://schemas.openxmlformats.org/officeDocument/2006/relationships/hyperlink" Target="http://dx.doi.org/10.4232/1.1458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www.die-bonn.de/weiterbildung/statistik/vhs-statistik/Versionhistorie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6.vml"/><Relationship Id="rId5" Type="http://schemas.openxmlformats.org/officeDocument/2006/relationships/printerSettings" Target="../printerSettings/printerSettings19.bin"/><Relationship Id="rId4" Type="http://schemas.openxmlformats.org/officeDocument/2006/relationships/hyperlink" Target="http://dx.doi.org/10.4232/1.14582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7.vml"/><Relationship Id="rId5" Type="http://schemas.openxmlformats.org/officeDocument/2006/relationships/printerSettings" Target="../printerSettings/printerSettings20.bin"/><Relationship Id="rId4" Type="http://schemas.openxmlformats.org/officeDocument/2006/relationships/hyperlink" Target="http://dx.doi.org/10.4232/1.14582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21.bin"/><Relationship Id="rId4" Type="http://schemas.openxmlformats.org/officeDocument/2006/relationships/hyperlink" Target="http://dx.doi.org/10.4232/1.14582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9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10.v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1.vm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25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hyperlink" Target="http://dx.doi.org/10.4232/1.14582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12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13.vml"/><Relationship Id="rId5" Type="http://schemas.openxmlformats.org/officeDocument/2006/relationships/printerSettings" Target="../printerSettings/printerSettings27.bin"/><Relationship Id="rId4" Type="http://schemas.openxmlformats.org/officeDocument/2006/relationships/hyperlink" Target="http://dx.doi.org/10.4232/1.14582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4232/1.14582" TargetMode="Externa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hyperlink" Target="http://dx.doi.org/10.4232/1.14582" TargetMode="External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14.vml"/><Relationship Id="rId4" Type="http://schemas.openxmlformats.org/officeDocument/2006/relationships/hyperlink" Target="http://dx.doi.org/10.4232/1.14582" TargetMode="External"/><Relationship Id="rId9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15.vml"/><Relationship Id="rId5" Type="http://schemas.openxmlformats.org/officeDocument/2006/relationships/printerSettings" Target="../printerSettings/printerSettings30.bin"/><Relationship Id="rId4" Type="http://schemas.openxmlformats.org/officeDocument/2006/relationships/hyperlink" Target="http://dx.doi.org/10.4232/1.14582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16.vml"/><Relationship Id="rId5" Type="http://schemas.openxmlformats.org/officeDocument/2006/relationships/printerSettings" Target="../printerSettings/printerSettings31.bin"/><Relationship Id="rId4" Type="http://schemas.openxmlformats.org/officeDocument/2006/relationships/hyperlink" Target="http://dx.doi.org/10.4232/1.14582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17.vml"/><Relationship Id="rId5" Type="http://schemas.openxmlformats.org/officeDocument/2006/relationships/printerSettings" Target="../printerSettings/printerSettings33.bin"/><Relationship Id="rId4" Type="http://schemas.openxmlformats.org/officeDocument/2006/relationships/hyperlink" Target="http://dx.doi.org/10.4232/1.14582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5" Type="http://schemas.openxmlformats.org/officeDocument/2006/relationships/vmlDrawing" Target="../drawings/vmlDrawing18.vml"/><Relationship Id="rId4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vmlDrawing" Target="../drawings/vmlDrawing19.vml"/><Relationship Id="rId5" Type="http://schemas.openxmlformats.org/officeDocument/2006/relationships/printerSettings" Target="../printerSettings/printerSettings35.bin"/><Relationship Id="rId4" Type="http://schemas.openxmlformats.org/officeDocument/2006/relationships/hyperlink" Target="http://dx.doi.org/10.4232/1.14582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5" Type="http://schemas.openxmlformats.org/officeDocument/2006/relationships/printerSettings" Target="../printerSettings/printerSettings36.bin"/><Relationship Id="rId4" Type="http://schemas.openxmlformats.org/officeDocument/2006/relationships/hyperlink" Target="http://dx.doi.org/10.4232/1.14582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reativecommons.org/licenses/by-sa/4.0/deed.de" TargetMode="Externa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4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4232/1.14582" TargetMode="External"/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hyperlink" Target="http://dx.doi.org/10.4232/1.14582" TargetMode="External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hyperlink" Target="http://dx.doi.org/10.4232/1.14582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s://creativecommons.org/licenses/by-sa/4.0/deed.de" TargetMode="External"/><Relationship Id="rId9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Relationship Id="rId4" Type="http://schemas.openxmlformats.org/officeDocument/2006/relationships/vmlDrawing" Target="../drawings/vmlDrawing20.v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creativecommons.org/licenses/by-sa/4.0/deed.de" TargetMode="External"/><Relationship Id="rId6" Type="http://schemas.openxmlformats.org/officeDocument/2006/relationships/hyperlink" Target="http://dx.doi.org/10.4232/1.14582" TargetMode="External"/><Relationship Id="rId5" Type="http://schemas.openxmlformats.org/officeDocument/2006/relationships/hyperlink" Target="http://dx.doi.org/10.4232/1.14582" TargetMode="External"/><Relationship Id="rId4" Type="http://schemas.openxmlformats.org/officeDocument/2006/relationships/hyperlink" Target="http://dx.doi.org/10.4232/1.14582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dx.doi.org/10.4232/1.14582" TargetMode="External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5855A-D0F0-441F-9227-0CEAD9E8D4FB}">
  <dimension ref="A1:B1"/>
  <sheetViews>
    <sheetView workbookViewId="0">
      <selection activeCell="B2" sqref="B2"/>
    </sheetView>
  </sheetViews>
  <sheetFormatPr baseColWidth="10" defaultRowHeight="12.75" x14ac:dyDescent="0.2"/>
  <sheetData>
    <row r="1" spans="1:2" x14ac:dyDescent="0.2">
      <c r="A1" t="s">
        <v>451</v>
      </c>
      <c r="B1">
        <v>2018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E3B64-EE69-46E8-8C68-7E086E80D8E0}">
  <dimension ref="A1:G45"/>
  <sheetViews>
    <sheetView view="pageBreakPreview" zoomScaleNormal="100" zoomScaleSheetLayoutView="100" workbookViewId="0"/>
  </sheetViews>
  <sheetFormatPr baseColWidth="10" defaultRowHeight="12.75" x14ac:dyDescent="0.2"/>
  <cols>
    <col min="1" max="1" width="13.7109375" style="25" customWidth="1"/>
    <col min="2" max="7" width="9.7109375" style="25" customWidth="1"/>
    <col min="8" max="16384" width="11.42578125" style="25"/>
  </cols>
  <sheetData>
    <row r="1" spans="1:7" ht="39.950000000000003" customHeight="1" thickBot="1" x14ac:dyDescent="0.25">
      <c r="A1" s="51" t="str">
        <f>"Tabelle 2.4: Hauptberufliches Wirtschaftspersonal nach Ländern " &amp;Hilfswerte!B1</f>
        <v>Tabelle 2.4: Hauptberufliches Wirtschaftspersonal nach Ländern 2018</v>
      </c>
      <c r="B1" s="51"/>
      <c r="C1" s="51"/>
      <c r="D1" s="51"/>
      <c r="E1" s="51"/>
      <c r="F1" s="51"/>
      <c r="G1" s="52"/>
    </row>
    <row r="2" spans="1:7" ht="18" customHeight="1" x14ac:dyDescent="0.2">
      <c r="A2" s="708" t="s">
        <v>14</v>
      </c>
      <c r="B2" s="711" t="s">
        <v>68</v>
      </c>
      <c r="C2" s="712"/>
      <c r="D2" s="712"/>
      <c r="E2" s="712"/>
      <c r="F2" s="712"/>
      <c r="G2" s="713"/>
    </row>
    <row r="3" spans="1:7" x14ac:dyDescent="0.2">
      <c r="A3" s="709" t="s">
        <v>9</v>
      </c>
      <c r="B3" s="726"/>
      <c r="C3" s="50"/>
      <c r="D3" s="740" t="s">
        <v>12</v>
      </c>
      <c r="E3" s="741"/>
      <c r="F3" s="740" t="s">
        <v>13</v>
      </c>
      <c r="G3" s="742"/>
    </row>
    <row r="4" spans="1:7" ht="22.5" x14ac:dyDescent="0.2">
      <c r="A4" s="710" t="s">
        <v>9</v>
      </c>
      <c r="B4" s="739"/>
      <c r="C4" s="53" t="s">
        <v>430</v>
      </c>
      <c r="D4" s="54"/>
      <c r="E4" s="27" t="s">
        <v>430</v>
      </c>
      <c r="F4" s="54"/>
      <c r="G4" s="30" t="s">
        <v>430</v>
      </c>
    </row>
    <row r="5" spans="1:7" ht="12.75" customHeight="1" x14ac:dyDescent="0.2">
      <c r="A5" s="690" t="s">
        <v>83</v>
      </c>
      <c r="B5" s="236">
        <v>102.4</v>
      </c>
      <c r="C5" s="237">
        <v>39.799999999999997</v>
      </c>
      <c r="D5" s="236">
        <v>91.1</v>
      </c>
      <c r="E5" s="238">
        <v>34.1</v>
      </c>
      <c r="F5" s="237">
        <v>11.3</v>
      </c>
      <c r="G5" s="239">
        <v>5.7</v>
      </c>
    </row>
    <row r="6" spans="1:7" x14ac:dyDescent="0.2">
      <c r="A6" s="690"/>
      <c r="B6" s="219">
        <v>1</v>
      </c>
      <c r="C6" s="220">
        <v>0.38867000000000002</v>
      </c>
      <c r="D6" s="219">
        <v>0.88965000000000005</v>
      </c>
      <c r="E6" s="221">
        <v>0.37430999999999998</v>
      </c>
      <c r="F6" s="220">
        <v>0.11035</v>
      </c>
      <c r="G6" s="222">
        <v>0.50441999999999998</v>
      </c>
    </row>
    <row r="7" spans="1:7" x14ac:dyDescent="0.2">
      <c r="A7" s="690" t="s">
        <v>84</v>
      </c>
      <c r="B7" s="236">
        <v>76.900000000000006</v>
      </c>
      <c r="C7" s="237">
        <v>36.5</v>
      </c>
      <c r="D7" s="236">
        <v>59.5</v>
      </c>
      <c r="E7" s="238">
        <v>30.8</v>
      </c>
      <c r="F7" s="237">
        <v>17.399999999999999</v>
      </c>
      <c r="G7" s="239">
        <v>5.7</v>
      </c>
    </row>
    <row r="8" spans="1:7" x14ac:dyDescent="0.2">
      <c r="A8" s="690"/>
      <c r="B8" s="219">
        <v>1</v>
      </c>
      <c r="C8" s="220">
        <v>0.47464000000000001</v>
      </c>
      <c r="D8" s="219">
        <v>0.77373000000000003</v>
      </c>
      <c r="E8" s="221">
        <v>0.51765000000000005</v>
      </c>
      <c r="F8" s="220">
        <v>0.22627</v>
      </c>
      <c r="G8" s="222">
        <v>0.32758999999999999</v>
      </c>
    </row>
    <row r="9" spans="1:7" x14ac:dyDescent="0.2">
      <c r="A9" s="690" t="s">
        <v>85</v>
      </c>
      <c r="B9" s="236">
        <v>2</v>
      </c>
      <c r="C9" s="237">
        <v>1</v>
      </c>
      <c r="D9" s="236">
        <v>1</v>
      </c>
      <c r="E9" s="238">
        <v>0</v>
      </c>
      <c r="F9" s="237">
        <v>1</v>
      </c>
      <c r="G9" s="239">
        <v>1</v>
      </c>
    </row>
    <row r="10" spans="1:7" x14ac:dyDescent="0.2">
      <c r="A10" s="690"/>
      <c r="B10" s="219">
        <v>1</v>
      </c>
      <c r="C10" s="220">
        <v>0.5</v>
      </c>
      <c r="D10" s="219">
        <v>0.5</v>
      </c>
      <c r="E10" s="221" t="s">
        <v>452</v>
      </c>
      <c r="F10" s="220">
        <v>0.5</v>
      </c>
      <c r="G10" s="222">
        <v>1</v>
      </c>
    </row>
    <row r="11" spans="1:7" ht="12.75" customHeight="1" x14ac:dyDescent="0.2">
      <c r="A11" s="690" t="s">
        <v>86</v>
      </c>
      <c r="B11" s="236">
        <v>0</v>
      </c>
      <c r="C11" s="237">
        <v>0</v>
      </c>
      <c r="D11" s="236">
        <v>0</v>
      </c>
      <c r="E11" s="238">
        <v>0</v>
      </c>
      <c r="F11" s="237">
        <v>0</v>
      </c>
      <c r="G11" s="239">
        <v>0</v>
      </c>
    </row>
    <row r="12" spans="1:7" x14ac:dyDescent="0.2">
      <c r="A12" s="690"/>
      <c r="B12" s="219" t="s">
        <v>452</v>
      </c>
      <c r="C12" s="220" t="s">
        <v>452</v>
      </c>
      <c r="D12" s="219" t="s">
        <v>452</v>
      </c>
      <c r="E12" s="221" t="s">
        <v>452</v>
      </c>
      <c r="F12" s="220" t="s">
        <v>452</v>
      </c>
      <c r="G12" s="222" t="s">
        <v>452</v>
      </c>
    </row>
    <row r="13" spans="1:7" ht="12" customHeight="1" x14ac:dyDescent="0.2">
      <c r="A13" s="690" t="s">
        <v>87</v>
      </c>
      <c r="B13" s="236">
        <v>9</v>
      </c>
      <c r="C13" s="237">
        <v>8</v>
      </c>
      <c r="D13" s="236">
        <v>9</v>
      </c>
      <c r="E13" s="238">
        <v>8</v>
      </c>
      <c r="F13" s="237">
        <v>0</v>
      </c>
      <c r="G13" s="239">
        <v>0</v>
      </c>
    </row>
    <row r="14" spans="1:7" x14ac:dyDescent="0.2">
      <c r="A14" s="690"/>
      <c r="B14" s="219">
        <v>1</v>
      </c>
      <c r="C14" s="220">
        <v>0.88888999999999996</v>
      </c>
      <c r="D14" s="219">
        <v>1</v>
      </c>
      <c r="E14" s="221">
        <v>0.88888999999999996</v>
      </c>
      <c r="F14" s="220" t="s">
        <v>452</v>
      </c>
      <c r="G14" s="222" t="s">
        <v>452</v>
      </c>
    </row>
    <row r="15" spans="1:7" x14ac:dyDescent="0.2">
      <c r="A15" s="690" t="s">
        <v>88</v>
      </c>
      <c r="B15" s="236">
        <v>0</v>
      </c>
      <c r="C15" s="237">
        <v>0</v>
      </c>
      <c r="D15" s="236">
        <v>0</v>
      </c>
      <c r="E15" s="238">
        <v>0</v>
      </c>
      <c r="F15" s="237">
        <v>0</v>
      </c>
      <c r="G15" s="239">
        <v>0</v>
      </c>
    </row>
    <row r="16" spans="1:7" x14ac:dyDescent="0.2">
      <c r="A16" s="690"/>
      <c r="B16" s="219" t="s">
        <v>452</v>
      </c>
      <c r="C16" s="220" t="s">
        <v>452</v>
      </c>
      <c r="D16" s="219" t="s">
        <v>452</v>
      </c>
      <c r="E16" s="221" t="s">
        <v>452</v>
      </c>
      <c r="F16" s="220" t="s">
        <v>452</v>
      </c>
      <c r="G16" s="222" t="s">
        <v>452</v>
      </c>
    </row>
    <row r="17" spans="1:7" x14ac:dyDescent="0.2">
      <c r="A17" s="690" t="s">
        <v>89</v>
      </c>
      <c r="B17" s="236">
        <v>15.6</v>
      </c>
      <c r="C17" s="237">
        <v>7.5</v>
      </c>
      <c r="D17" s="236">
        <v>14.4</v>
      </c>
      <c r="E17" s="238">
        <v>7.3</v>
      </c>
      <c r="F17" s="237">
        <v>1.2</v>
      </c>
      <c r="G17" s="239">
        <v>0.2</v>
      </c>
    </row>
    <row r="18" spans="1:7" x14ac:dyDescent="0.2">
      <c r="A18" s="690"/>
      <c r="B18" s="219">
        <v>1</v>
      </c>
      <c r="C18" s="220">
        <v>0.48076999999999998</v>
      </c>
      <c r="D18" s="219">
        <v>0.92308000000000001</v>
      </c>
      <c r="E18" s="221">
        <v>0.50693999999999995</v>
      </c>
      <c r="F18" s="220">
        <v>7.6920000000000002E-2</v>
      </c>
      <c r="G18" s="222">
        <v>0.16667000000000001</v>
      </c>
    </row>
    <row r="19" spans="1:7" ht="12.75" customHeight="1" x14ac:dyDescent="0.2">
      <c r="A19" s="690" t="s">
        <v>90</v>
      </c>
      <c r="B19" s="236">
        <v>0.5</v>
      </c>
      <c r="C19" s="237">
        <v>0.5</v>
      </c>
      <c r="D19" s="236">
        <v>0.5</v>
      </c>
      <c r="E19" s="238">
        <v>0.5</v>
      </c>
      <c r="F19" s="237">
        <v>0</v>
      </c>
      <c r="G19" s="239">
        <v>0</v>
      </c>
    </row>
    <row r="20" spans="1:7" x14ac:dyDescent="0.2">
      <c r="A20" s="690"/>
      <c r="B20" s="219">
        <v>1</v>
      </c>
      <c r="C20" s="220">
        <v>1</v>
      </c>
      <c r="D20" s="219">
        <v>1</v>
      </c>
      <c r="E20" s="221">
        <v>1</v>
      </c>
      <c r="F20" s="220" t="s">
        <v>452</v>
      </c>
      <c r="G20" s="222" t="s">
        <v>452</v>
      </c>
    </row>
    <row r="21" spans="1:7" ht="12.75" customHeight="1" x14ac:dyDescent="0.2">
      <c r="A21" s="690" t="s">
        <v>91</v>
      </c>
      <c r="B21" s="236">
        <v>120.4</v>
      </c>
      <c r="C21" s="237">
        <v>64.099999999999994</v>
      </c>
      <c r="D21" s="236">
        <v>78.3</v>
      </c>
      <c r="E21" s="238">
        <v>32.4</v>
      </c>
      <c r="F21" s="237">
        <v>42.1</v>
      </c>
      <c r="G21" s="239">
        <v>31.7</v>
      </c>
    </row>
    <row r="22" spans="1:7" x14ac:dyDescent="0.2">
      <c r="A22" s="690"/>
      <c r="B22" s="219">
        <v>1</v>
      </c>
      <c r="C22" s="220">
        <v>0.53239000000000003</v>
      </c>
      <c r="D22" s="219">
        <v>0.65032999999999996</v>
      </c>
      <c r="E22" s="221">
        <v>0.41378999999999999</v>
      </c>
      <c r="F22" s="220">
        <v>0.34966999999999998</v>
      </c>
      <c r="G22" s="222">
        <v>0.75297000000000003</v>
      </c>
    </row>
    <row r="23" spans="1:7" ht="12.75" customHeight="1" x14ac:dyDescent="0.2">
      <c r="A23" s="690" t="s">
        <v>92</v>
      </c>
      <c r="B23" s="236">
        <v>58.9</v>
      </c>
      <c r="C23" s="237">
        <v>17.5</v>
      </c>
      <c r="D23" s="236">
        <v>54.3</v>
      </c>
      <c r="E23" s="238">
        <v>15.9</v>
      </c>
      <c r="F23" s="237">
        <v>4.5999999999999996</v>
      </c>
      <c r="G23" s="239">
        <v>1.6</v>
      </c>
    </row>
    <row r="24" spans="1:7" x14ac:dyDescent="0.2">
      <c r="A24" s="690"/>
      <c r="B24" s="219">
        <v>1</v>
      </c>
      <c r="C24" s="220">
        <v>0.29710999999999999</v>
      </c>
      <c r="D24" s="219">
        <v>0.92190000000000005</v>
      </c>
      <c r="E24" s="221">
        <v>0.29282000000000002</v>
      </c>
      <c r="F24" s="220">
        <v>7.8100000000000003E-2</v>
      </c>
      <c r="G24" s="222">
        <v>0.34782999999999997</v>
      </c>
    </row>
    <row r="25" spans="1:7" ht="12.75" customHeight="1" x14ac:dyDescent="0.2">
      <c r="A25" s="690" t="s">
        <v>93</v>
      </c>
      <c r="B25" s="236">
        <v>7.8</v>
      </c>
      <c r="C25" s="237">
        <v>1.9</v>
      </c>
      <c r="D25" s="236">
        <v>6.8</v>
      </c>
      <c r="E25" s="238">
        <v>1.9</v>
      </c>
      <c r="F25" s="237">
        <v>1</v>
      </c>
      <c r="G25" s="239">
        <v>0</v>
      </c>
    </row>
    <row r="26" spans="1:7" x14ac:dyDescent="0.2">
      <c r="A26" s="690"/>
      <c r="B26" s="219">
        <v>1</v>
      </c>
      <c r="C26" s="220">
        <v>0.24359</v>
      </c>
      <c r="D26" s="219">
        <v>0.87178999999999995</v>
      </c>
      <c r="E26" s="221">
        <v>0.27940999999999999</v>
      </c>
      <c r="F26" s="220">
        <v>0.12820999999999999</v>
      </c>
      <c r="G26" s="222" t="s">
        <v>452</v>
      </c>
    </row>
    <row r="27" spans="1:7" x14ac:dyDescent="0.2">
      <c r="A27" s="690" t="s">
        <v>94</v>
      </c>
      <c r="B27" s="236">
        <v>6</v>
      </c>
      <c r="C27" s="237">
        <v>5</v>
      </c>
      <c r="D27" s="236">
        <v>6</v>
      </c>
      <c r="E27" s="238">
        <v>5</v>
      </c>
      <c r="F27" s="237">
        <v>0</v>
      </c>
      <c r="G27" s="239">
        <v>0</v>
      </c>
    </row>
    <row r="28" spans="1:7" x14ac:dyDescent="0.2">
      <c r="A28" s="690"/>
      <c r="B28" s="219">
        <v>1</v>
      </c>
      <c r="C28" s="220">
        <v>0.83333000000000002</v>
      </c>
      <c r="D28" s="219">
        <v>1</v>
      </c>
      <c r="E28" s="221">
        <v>0.83333000000000002</v>
      </c>
      <c r="F28" s="220" t="s">
        <v>452</v>
      </c>
      <c r="G28" s="222" t="s">
        <v>452</v>
      </c>
    </row>
    <row r="29" spans="1:7" x14ac:dyDescent="0.2">
      <c r="A29" s="690" t="s">
        <v>95</v>
      </c>
      <c r="B29" s="236">
        <v>3</v>
      </c>
      <c r="C29" s="237">
        <v>0</v>
      </c>
      <c r="D29" s="236">
        <v>3</v>
      </c>
      <c r="E29" s="238">
        <v>0</v>
      </c>
      <c r="F29" s="237">
        <v>0</v>
      </c>
      <c r="G29" s="239">
        <v>0</v>
      </c>
    </row>
    <row r="30" spans="1:7" x14ac:dyDescent="0.2">
      <c r="A30" s="690"/>
      <c r="B30" s="219">
        <v>1</v>
      </c>
      <c r="C30" s="220" t="s">
        <v>452</v>
      </c>
      <c r="D30" s="219">
        <v>1</v>
      </c>
      <c r="E30" s="221" t="s">
        <v>452</v>
      </c>
      <c r="F30" s="220" t="s">
        <v>452</v>
      </c>
      <c r="G30" s="222" t="s">
        <v>452</v>
      </c>
    </row>
    <row r="31" spans="1:7" ht="12.75" customHeight="1" x14ac:dyDescent="0.2">
      <c r="A31" s="690" t="s">
        <v>96</v>
      </c>
      <c r="B31" s="236">
        <v>4.5</v>
      </c>
      <c r="C31" s="237">
        <v>3</v>
      </c>
      <c r="D31" s="236">
        <v>4.5</v>
      </c>
      <c r="E31" s="238">
        <v>3</v>
      </c>
      <c r="F31" s="237">
        <v>0</v>
      </c>
      <c r="G31" s="239">
        <v>0</v>
      </c>
    </row>
    <row r="32" spans="1:7" x14ac:dyDescent="0.2">
      <c r="A32" s="690"/>
      <c r="B32" s="219">
        <v>1</v>
      </c>
      <c r="C32" s="220">
        <v>0.66666999999999998</v>
      </c>
      <c r="D32" s="219">
        <v>1</v>
      </c>
      <c r="E32" s="221">
        <v>0.66666999999999998</v>
      </c>
      <c r="F32" s="220" t="s">
        <v>452</v>
      </c>
      <c r="G32" s="222" t="s">
        <v>452</v>
      </c>
    </row>
    <row r="33" spans="1:7" ht="12.75" customHeight="1" x14ac:dyDescent="0.2">
      <c r="A33" s="690" t="s">
        <v>97</v>
      </c>
      <c r="B33" s="236">
        <v>26.7</v>
      </c>
      <c r="C33" s="237">
        <v>12.5</v>
      </c>
      <c r="D33" s="236">
        <v>24.7</v>
      </c>
      <c r="E33" s="238">
        <v>10.5</v>
      </c>
      <c r="F33" s="237">
        <v>2</v>
      </c>
      <c r="G33" s="239">
        <v>2</v>
      </c>
    </row>
    <row r="34" spans="1:7" x14ac:dyDescent="0.2">
      <c r="A34" s="690"/>
      <c r="B34" s="219">
        <v>1</v>
      </c>
      <c r="C34" s="220">
        <v>0.46816000000000002</v>
      </c>
      <c r="D34" s="219">
        <v>0.92508999999999997</v>
      </c>
      <c r="E34" s="221">
        <v>0.42509999999999998</v>
      </c>
      <c r="F34" s="220">
        <v>7.4910000000000004E-2</v>
      </c>
      <c r="G34" s="222">
        <v>1</v>
      </c>
    </row>
    <row r="35" spans="1:7" x14ac:dyDescent="0.2">
      <c r="A35" s="690" t="s">
        <v>98</v>
      </c>
      <c r="B35" s="236">
        <v>4.5999999999999996</v>
      </c>
      <c r="C35" s="237">
        <v>1.6</v>
      </c>
      <c r="D35" s="236">
        <v>4.5999999999999996</v>
      </c>
      <c r="E35" s="238">
        <v>1.6</v>
      </c>
      <c r="F35" s="237">
        <v>0</v>
      </c>
      <c r="G35" s="239">
        <v>0</v>
      </c>
    </row>
    <row r="36" spans="1:7" x14ac:dyDescent="0.2">
      <c r="A36" s="690"/>
      <c r="B36" s="240">
        <v>1</v>
      </c>
      <c r="C36" s="241">
        <v>0.34782999999999997</v>
      </c>
      <c r="D36" s="240">
        <v>1</v>
      </c>
      <c r="E36" s="242">
        <v>0.34782999999999997</v>
      </c>
      <c r="F36" s="241" t="s">
        <v>452</v>
      </c>
      <c r="G36" s="243" t="s">
        <v>452</v>
      </c>
    </row>
    <row r="37" spans="1:7" ht="12.75" customHeight="1" x14ac:dyDescent="0.2">
      <c r="A37" s="688" t="s">
        <v>113</v>
      </c>
      <c r="B37" s="244">
        <v>438.3</v>
      </c>
      <c r="C37" s="245">
        <v>198.9</v>
      </c>
      <c r="D37" s="244">
        <v>357.7</v>
      </c>
      <c r="E37" s="246">
        <v>151</v>
      </c>
      <c r="F37" s="245">
        <v>80.599999999999994</v>
      </c>
      <c r="G37" s="247">
        <v>47.9</v>
      </c>
    </row>
    <row r="38" spans="1:7" ht="13.5" thickBot="1" x14ac:dyDescent="0.25">
      <c r="A38" s="689"/>
      <c r="B38" s="180">
        <v>1</v>
      </c>
      <c r="C38" s="181">
        <v>0.45379999999999998</v>
      </c>
      <c r="D38" s="180">
        <v>0.81611</v>
      </c>
      <c r="E38" s="214">
        <v>0.42214000000000002</v>
      </c>
      <c r="F38" s="181">
        <v>0.18389</v>
      </c>
      <c r="G38" s="182">
        <v>0.59428999999999998</v>
      </c>
    </row>
    <row r="40" spans="1:7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7" x14ac:dyDescent="0.2">
      <c r="A41" s="640"/>
    </row>
    <row r="42" spans="1:7" x14ac:dyDescent="0.2">
      <c r="A42" s="650" t="s">
        <v>471</v>
      </c>
    </row>
    <row r="43" spans="1:7" x14ac:dyDescent="0.2">
      <c r="A43" s="650" t="s">
        <v>472</v>
      </c>
      <c r="E43" s="653" t="s">
        <v>461</v>
      </c>
    </row>
    <row r="44" spans="1:7" x14ac:dyDescent="0.2">
      <c r="A44" s="651"/>
    </row>
    <row r="45" spans="1:7" x14ac:dyDescent="0.2">
      <c r="A45" s="652" t="s">
        <v>473</v>
      </c>
    </row>
  </sheetData>
  <mergeCells count="22">
    <mergeCell ref="A7:A8"/>
    <mergeCell ref="A9:A10"/>
    <mergeCell ref="A11:A12"/>
    <mergeCell ref="A2:A4"/>
    <mergeCell ref="B2:G2"/>
    <mergeCell ref="B3:B4"/>
    <mergeCell ref="D3:E3"/>
    <mergeCell ref="F3:G3"/>
    <mergeCell ref="A5:A6"/>
    <mergeCell ref="A35:A36"/>
    <mergeCell ref="A37:A38"/>
    <mergeCell ref="A19:A20"/>
    <mergeCell ref="A21:A22"/>
    <mergeCell ref="A23:A24"/>
    <mergeCell ref="A25:A26"/>
    <mergeCell ref="A27:A28"/>
    <mergeCell ref="A29:A30"/>
    <mergeCell ref="A13:A14"/>
    <mergeCell ref="A15:A16"/>
    <mergeCell ref="A31:A32"/>
    <mergeCell ref="A33:A34"/>
    <mergeCell ref="A17:A18"/>
  </mergeCells>
  <conditionalFormatting sqref="A6:G6">
    <cfRule type="cellIs" dxfId="785" priority="62" stopIfTrue="1" operator="equal">
      <formula>1</formula>
    </cfRule>
    <cfRule type="cellIs" dxfId="784" priority="63" stopIfTrue="1" operator="lessThan">
      <formula>0.0005</formula>
    </cfRule>
  </conditionalFormatting>
  <conditionalFormatting sqref="A8:G8">
    <cfRule type="cellIs" dxfId="783" priority="57" stopIfTrue="1" operator="equal">
      <formula>1</formula>
    </cfRule>
    <cfRule type="cellIs" dxfId="782" priority="58" stopIfTrue="1" operator="lessThan">
      <formula>0.0005</formula>
    </cfRule>
  </conditionalFormatting>
  <conditionalFormatting sqref="A10:G10">
    <cfRule type="cellIs" dxfId="781" priority="44" stopIfTrue="1" operator="lessThan">
      <formula>0.0005</formula>
    </cfRule>
    <cfRule type="cellIs" dxfId="780" priority="43" stopIfTrue="1" operator="equal">
      <formula>1</formula>
    </cfRule>
  </conditionalFormatting>
  <conditionalFormatting sqref="A12:G12">
    <cfRule type="cellIs" dxfId="779" priority="41" stopIfTrue="1" operator="lessThan">
      <formula>0.0005</formula>
    </cfRule>
    <cfRule type="cellIs" dxfId="778" priority="40" stopIfTrue="1" operator="equal">
      <formula>1</formula>
    </cfRule>
  </conditionalFormatting>
  <conditionalFormatting sqref="A14:G14">
    <cfRule type="cellIs" dxfId="777" priority="38" stopIfTrue="1" operator="lessThan">
      <formula>0.0005</formula>
    </cfRule>
    <cfRule type="cellIs" dxfId="776" priority="37" stopIfTrue="1" operator="equal">
      <formula>1</formula>
    </cfRule>
  </conditionalFormatting>
  <conditionalFormatting sqref="A16:G16">
    <cfRule type="cellIs" dxfId="775" priority="35" stopIfTrue="1" operator="lessThan">
      <formula>0.0005</formula>
    </cfRule>
    <cfRule type="cellIs" dxfId="774" priority="34" stopIfTrue="1" operator="equal">
      <formula>1</formula>
    </cfRule>
  </conditionalFormatting>
  <conditionalFormatting sqref="A18:G18">
    <cfRule type="cellIs" dxfId="773" priority="31" stopIfTrue="1" operator="equal">
      <formula>1</formula>
    </cfRule>
    <cfRule type="cellIs" dxfId="772" priority="32" stopIfTrue="1" operator="lessThan">
      <formula>0.0005</formula>
    </cfRule>
  </conditionalFormatting>
  <conditionalFormatting sqref="A20:G20">
    <cfRule type="cellIs" dxfId="771" priority="29" stopIfTrue="1" operator="lessThan">
      <formula>0.0005</formula>
    </cfRule>
    <cfRule type="cellIs" dxfId="770" priority="28" stopIfTrue="1" operator="equal">
      <formula>1</formula>
    </cfRule>
  </conditionalFormatting>
  <conditionalFormatting sqref="A22:G22">
    <cfRule type="cellIs" dxfId="769" priority="26" stopIfTrue="1" operator="lessThan">
      <formula>0.0005</formula>
    </cfRule>
    <cfRule type="cellIs" dxfId="768" priority="25" stopIfTrue="1" operator="equal">
      <formula>1</formula>
    </cfRule>
  </conditionalFormatting>
  <conditionalFormatting sqref="A24:G24">
    <cfRule type="cellIs" dxfId="767" priority="22" stopIfTrue="1" operator="equal">
      <formula>1</formula>
    </cfRule>
    <cfRule type="cellIs" dxfId="766" priority="23" stopIfTrue="1" operator="lessThan">
      <formula>0.0005</formula>
    </cfRule>
  </conditionalFormatting>
  <conditionalFormatting sqref="A26:G26">
    <cfRule type="cellIs" dxfId="765" priority="20" stopIfTrue="1" operator="lessThan">
      <formula>0.0005</formula>
    </cfRule>
    <cfRule type="cellIs" dxfId="764" priority="19" stopIfTrue="1" operator="equal">
      <formula>1</formula>
    </cfRule>
  </conditionalFormatting>
  <conditionalFormatting sqref="A28:G28">
    <cfRule type="cellIs" dxfId="763" priority="16" stopIfTrue="1" operator="equal">
      <formula>1</formula>
    </cfRule>
    <cfRule type="cellIs" dxfId="762" priority="17" stopIfTrue="1" operator="lessThan">
      <formula>0.0005</formula>
    </cfRule>
  </conditionalFormatting>
  <conditionalFormatting sqref="A30:G30">
    <cfRule type="cellIs" dxfId="761" priority="13" stopIfTrue="1" operator="equal">
      <formula>1</formula>
    </cfRule>
    <cfRule type="cellIs" dxfId="760" priority="14" stopIfTrue="1" operator="lessThan">
      <formula>0.0005</formula>
    </cfRule>
  </conditionalFormatting>
  <conditionalFormatting sqref="A32:G32">
    <cfRule type="cellIs" dxfId="759" priority="10" stopIfTrue="1" operator="equal">
      <formula>1</formula>
    </cfRule>
    <cfRule type="cellIs" dxfId="758" priority="11" stopIfTrue="1" operator="lessThan">
      <formula>0.0005</formula>
    </cfRule>
  </conditionalFormatting>
  <conditionalFormatting sqref="A34:G34">
    <cfRule type="cellIs" dxfId="757" priority="8" stopIfTrue="1" operator="lessThan">
      <formula>0.0005</formula>
    </cfRule>
    <cfRule type="cellIs" dxfId="756" priority="7" stopIfTrue="1" operator="equal">
      <formula>1</formula>
    </cfRule>
  </conditionalFormatting>
  <conditionalFormatting sqref="A36:G36">
    <cfRule type="cellIs" dxfId="755" priority="5" stopIfTrue="1" operator="lessThan">
      <formula>0.0005</formula>
    </cfRule>
    <cfRule type="cellIs" dxfId="754" priority="4" stopIfTrue="1" operator="equal">
      <formula>1</formula>
    </cfRule>
  </conditionalFormatting>
  <conditionalFormatting sqref="A37:G37">
    <cfRule type="cellIs" dxfId="753" priority="3" stopIfTrue="1" operator="equal">
      <formula>0</formula>
    </cfRule>
  </conditionalFormatting>
  <conditionalFormatting sqref="A38:G38">
    <cfRule type="cellIs" dxfId="752" priority="1" stopIfTrue="1" operator="equal">
      <formula>1</formula>
    </cfRule>
    <cfRule type="cellIs" dxfId="751" priority="2" stopIfTrue="1" operator="lessThan">
      <formula>0.0005</formula>
    </cfRule>
  </conditionalFormatting>
  <conditionalFormatting sqref="B5:G5">
    <cfRule type="cellIs" dxfId="750" priority="66" stopIfTrue="1" operator="equal">
      <formula>0</formula>
    </cfRule>
  </conditionalFormatting>
  <conditionalFormatting sqref="B7:G7">
    <cfRule type="cellIs" dxfId="749" priority="61" stopIfTrue="1" operator="equal">
      <formula>0</formula>
    </cfRule>
  </conditionalFormatting>
  <conditionalFormatting sqref="B9:G9">
    <cfRule type="cellIs" dxfId="748" priority="45" stopIfTrue="1" operator="equal">
      <formula>0</formula>
    </cfRule>
  </conditionalFormatting>
  <conditionalFormatting sqref="B11:G11">
    <cfRule type="cellIs" dxfId="747" priority="42" stopIfTrue="1" operator="equal">
      <formula>0</formula>
    </cfRule>
  </conditionalFormatting>
  <conditionalFormatting sqref="B13:G13">
    <cfRule type="cellIs" dxfId="746" priority="39" stopIfTrue="1" operator="equal">
      <formula>0</formula>
    </cfRule>
  </conditionalFormatting>
  <conditionalFormatting sqref="B15:G15">
    <cfRule type="cellIs" dxfId="745" priority="36" stopIfTrue="1" operator="equal">
      <formula>0</formula>
    </cfRule>
  </conditionalFormatting>
  <conditionalFormatting sqref="B17:G17">
    <cfRule type="cellIs" dxfId="744" priority="33" stopIfTrue="1" operator="equal">
      <formula>0</formula>
    </cfRule>
  </conditionalFormatting>
  <conditionalFormatting sqref="B19:G19">
    <cfRule type="cellIs" dxfId="743" priority="30" stopIfTrue="1" operator="equal">
      <formula>0</formula>
    </cfRule>
  </conditionalFormatting>
  <conditionalFormatting sqref="B21:G21">
    <cfRule type="cellIs" dxfId="742" priority="27" stopIfTrue="1" operator="equal">
      <formula>0</formula>
    </cfRule>
  </conditionalFormatting>
  <conditionalFormatting sqref="B23:G23">
    <cfRule type="cellIs" dxfId="741" priority="24" stopIfTrue="1" operator="equal">
      <formula>0</formula>
    </cfRule>
  </conditionalFormatting>
  <conditionalFormatting sqref="B25:G25">
    <cfRule type="cellIs" dxfId="740" priority="21" stopIfTrue="1" operator="equal">
      <formula>0</formula>
    </cfRule>
  </conditionalFormatting>
  <conditionalFormatting sqref="B27:G27">
    <cfRule type="cellIs" dxfId="739" priority="18" stopIfTrue="1" operator="equal">
      <formula>0</formula>
    </cfRule>
  </conditionalFormatting>
  <conditionalFormatting sqref="B29:G29">
    <cfRule type="cellIs" dxfId="738" priority="15" stopIfTrue="1" operator="equal">
      <formula>0</formula>
    </cfRule>
  </conditionalFormatting>
  <conditionalFormatting sqref="B31:G31">
    <cfRule type="cellIs" dxfId="737" priority="12" stopIfTrue="1" operator="equal">
      <formula>0</formula>
    </cfRule>
  </conditionalFormatting>
  <conditionalFormatting sqref="B33:G33">
    <cfRule type="cellIs" dxfId="736" priority="9" stopIfTrue="1" operator="equal">
      <formula>0</formula>
    </cfRule>
  </conditionalFormatting>
  <conditionalFormatting sqref="B35:G35">
    <cfRule type="cellIs" dxfId="735" priority="6" stopIfTrue="1" operator="equal">
      <formula>0</formula>
    </cfRule>
  </conditionalFormatting>
  <hyperlinks>
    <hyperlink ref="A45" r:id="rId1" display="Publikation und Tabellen stehen unter der Lizenz CC BY-SA DEED 4.0." xr:uid="{81DD7208-2293-4AAA-BAF8-4029B10DCD5C}"/>
    <hyperlink ref="E43" r:id="rId2" xr:uid="{A0366520-B4F8-436C-89F3-EACA01411064}"/>
  </hyperlinks>
  <pageMargins left="0.7" right="0.7" top="0.78740157499999996" bottom="0.78740157499999996" header="0.3" footer="0.3"/>
  <pageSetup paperSize="9" scale="93" orientation="portrait" horizontalDpi="4294967295" verticalDpi="4294967295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82993-D3F7-4541-8FBA-B97E5CB8D257}">
  <dimension ref="A1:G45"/>
  <sheetViews>
    <sheetView view="pageBreakPreview" zoomScaleNormal="120" zoomScaleSheetLayoutView="100" workbookViewId="0"/>
  </sheetViews>
  <sheetFormatPr baseColWidth="10" defaultRowHeight="12.75" x14ac:dyDescent="0.2"/>
  <cols>
    <col min="1" max="1" width="14.7109375" style="25" customWidth="1"/>
    <col min="2" max="7" width="11.28515625" style="25" customWidth="1"/>
    <col min="8" max="8" width="11.42578125" style="25"/>
    <col min="9" max="9" width="6.85546875" style="25" customWidth="1"/>
    <col min="10" max="16384" width="11.42578125" style="25"/>
  </cols>
  <sheetData>
    <row r="1" spans="1:7" ht="39.950000000000003" customHeight="1" thickBot="1" x14ac:dyDescent="0.25">
      <c r="A1" s="51" t="str">
        <f>"Tabelle 2.5: Sonstiges hauptberufliches Personal nach Ländern " &amp;Hilfswerte!B1</f>
        <v>Tabelle 2.5: Sonstiges hauptberufliches Personal nach Ländern 2018</v>
      </c>
      <c r="B1" s="51"/>
      <c r="C1" s="51"/>
      <c r="D1" s="51"/>
      <c r="E1" s="51"/>
      <c r="F1" s="51"/>
      <c r="G1" s="52"/>
    </row>
    <row r="2" spans="1:7" ht="18" customHeight="1" x14ac:dyDescent="0.2">
      <c r="A2" s="708" t="s">
        <v>14</v>
      </c>
      <c r="B2" s="711" t="s">
        <v>68</v>
      </c>
      <c r="C2" s="712"/>
      <c r="D2" s="712"/>
      <c r="E2" s="712"/>
      <c r="F2" s="712"/>
      <c r="G2" s="713"/>
    </row>
    <row r="3" spans="1:7" x14ac:dyDescent="0.2">
      <c r="A3" s="709" t="s">
        <v>9</v>
      </c>
      <c r="B3" s="726"/>
      <c r="C3" s="50"/>
      <c r="D3" s="740" t="s">
        <v>12</v>
      </c>
      <c r="E3" s="741"/>
      <c r="F3" s="740" t="s">
        <v>13</v>
      </c>
      <c r="G3" s="742"/>
    </row>
    <row r="4" spans="1:7" ht="24.75" customHeight="1" x14ac:dyDescent="0.2">
      <c r="A4" s="710" t="s">
        <v>9</v>
      </c>
      <c r="B4" s="739"/>
      <c r="C4" s="53" t="s">
        <v>430</v>
      </c>
      <c r="D4" s="54"/>
      <c r="E4" s="27" t="s">
        <v>430</v>
      </c>
      <c r="F4" s="54"/>
      <c r="G4" s="30" t="s">
        <v>430</v>
      </c>
    </row>
    <row r="5" spans="1:7" ht="12.75" customHeight="1" x14ac:dyDescent="0.2">
      <c r="A5" s="690" t="s">
        <v>83</v>
      </c>
      <c r="B5" s="231">
        <v>63.8</v>
      </c>
      <c r="C5" s="232">
        <v>40.4</v>
      </c>
      <c r="D5" s="233">
        <v>14.3</v>
      </c>
      <c r="E5" s="234">
        <v>8.3000000000000007</v>
      </c>
      <c r="F5" s="232">
        <v>49.5</v>
      </c>
      <c r="G5" s="235">
        <v>32.1</v>
      </c>
    </row>
    <row r="6" spans="1:7" ht="12.75" customHeight="1" x14ac:dyDescent="0.2">
      <c r="A6" s="690"/>
      <c r="B6" s="219">
        <v>1</v>
      </c>
      <c r="C6" s="220">
        <v>0.63322999999999996</v>
      </c>
      <c r="D6" s="219">
        <v>0.22414000000000001</v>
      </c>
      <c r="E6" s="221">
        <v>0.58042000000000005</v>
      </c>
      <c r="F6" s="220">
        <v>0.77585999999999999</v>
      </c>
      <c r="G6" s="222">
        <v>0.64847999999999995</v>
      </c>
    </row>
    <row r="7" spans="1:7" ht="12.75" customHeight="1" x14ac:dyDescent="0.2">
      <c r="A7" s="690" t="s">
        <v>84</v>
      </c>
      <c r="B7" s="236">
        <v>47.3</v>
      </c>
      <c r="C7" s="237">
        <v>34.5</v>
      </c>
      <c r="D7" s="236">
        <v>21.5</v>
      </c>
      <c r="E7" s="238">
        <v>16.100000000000001</v>
      </c>
      <c r="F7" s="237">
        <v>25.8</v>
      </c>
      <c r="G7" s="239">
        <v>18.399999999999999</v>
      </c>
    </row>
    <row r="8" spans="1:7" ht="12.75" customHeight="1" x14ac:dyDescent="0.2">
      <c r="A8" s="690"/>
      <c r="B8" s="219">
        <v>1</v>
      </c>
      <c r="C8" s="220">
        <v>0.72938999999999998</v>
      </c>
      <c r="D8" s="219">
        <v>0.45455000000000001</v>
      </c>
      <c r="E8" s="221">
        <v>0.74883999999999995</v>
      </c>
      <c r="F8" s="220">
        <v>0.54544999999999999</v>
      </c>
      <c r="G8" s="222">
        <v>0.71318000000000004</v>
      </c>
    </row>
    <row r="9" spans="1:7" ht="12.75" customHeight="1" x14ac:dyDescent="0.2">
      <c r="A9" s="690" t="s">
        <v>85</v>
      </c>
      <c r="B9" s="236">
        <v>1</v>
      </c>
      <c r="C9" s="237">
        <v>1</v>
      </c>
      <c r="D9" s="236">
        <v>0</v>
      </c>
      <c r="E9" s="238">
        <v>0</v>
      </c>
      <c r="F9" s="237">
        <v>1</v>
      </c>
      <c r="G9" s="239">
        <v>1</v>
      </c>
    </row>
    <row r="10" spans="1:7" ht="12.75" customHeight="1" x14ac:dyDescent="0.2">
      <c r="A10" s="690"/>
      <c r="B10" s="219">
        <v>1</v>
      </c>
      <c r="C10" s="220">
        <v>1</v>
      </c>
      <c r="D10" s="219" t="s">
        <v>452</v>
      </c>
      <c r="E10" s="221" t="s">
        <v>452</v>
      </c>
      <c r="F10" s="220">
        <v>1</v>
      </c>
      <c r="G10" s="222">
        <v>1</v>
      </c>
    </row>
    <row r="11" spans="1:7" ht="12.75" customHeight="1" x14ac:dyDescent="0.2">
      <c r="A11" s="690" t="s">
        <v>86</v>
      </c>
      <c r="B11" s="236">
        <v>0</v>
      </c>
      <c r="C11" s="237">
        <v>0</v>
      </c>
      <c r="D11" s="236">
        <v>0</v>
      </c>
      <c r="E11" s="238">
        <v>0</v>
      </c>
      <c r="F11" s="237">
        <v>0</v>
      </c>
      <c r="G11" s="239">
        <v>0</v>
      </c>
    </row>
    <row r="12" spans="1:7" ht="12.75" customHeight="1" x14ac:dyDescent="0.2">
      <c r="A12" s="690"/>
      <c r="B12" s="219" t="s">
        <v>452</v>
      </c>
      <c r="C12" s="220" t="s">
        <v>452</v>
      </c>
      <c r="D12" s="219" t="s">
        <v>452</v>
      </c>
      <c r="E12" s="221" t="s">
        <v>452</v>
      </c>
      <c r="F12" s="220" t="s">
        <v>452</v>
      </c>
      <c r="G12" s="222" t="s">
        <v>452</v>
      </c>
    </row>
    <row r="13" spans="1:7" ht="12.75" customHeight="1" x14ac:dyDescent="0.2">
      <c r="A13" s="690" t="s">
        <v>87</v>
      </c>
      <c r="B13" s="236">
        <v>8</v>
      </c>
      <c r="C13" s="237">
        <v>8</v>
      </c>
      <c r="D13" s="236">
        <v>0</v>
      </c>
      <c r="E13" s="238">
        <v>0</v>
      </c>
      <c r="F13" s="237">
        <v>8</v>
      </c>
      <c r="G13" s="239">
        <v>8</v>
      </c>
    </row>
    <row r="14" spans="1:7" ht="12.75" customHeight="1" x14ac:dyDescent="0.2">
      <c r="A14" s="690"/>
      <c r="B14" s="219">
        <v>1</v>
      </c>
      <c r="C14" s="220">
        <v>1</v>
      </c>
      <c r="D14" s="219" t="s">
        <v>452</v>
      </c>
      <c r="E14" s="221" t="s">
        <v>452</v>
      </c>
      <c r="F14" s="220">
        <v>1</v>
      </c>
      <c r="G14" s="222">
        <v>1</v>
      </c>
    </row>
    <row r="15" spans="1:7" ht="12.75" customHeight="1" x14ac:dyDescent="0.2">
      <c r="A15" s="690" t="s">
        <v>88</v>
      </c>
      <c r="B15" s="236">
        <v>0</v>
      </c>
      <c r="C15" s="237">
        <v>0</v>
      </c>
      <c r="D15" s="236">
        <v>0</v>
      </c>
      <c r="E15" s="238">
        <v>0</v>
      </c>
      <c r="F15" s="237">
        <v>0</v>
      </c>
      <c r="G15" s="239">
        <v>0</v>
      </c>
    </row>
    <row r="16" spans="1:7" ht="12.75" customHeight="1" x14ac:dyDescent="0.2">
      <c r="A16" s="690"/>
      <c r="B16" s="219" t="s">
        <v>452</v>
      </c>
      <c r="C16" s="220" t="s">
        <v>452</v>
      </c>
      <c r="D16" s="219" t="s">
        <v>452</v>
      </c>
      <c r="E16" s="221" t="s">
        <v>452</v>
      </c>
      <c r="F16" s="220" t="s">
        <v>452</v>
      </c>
      <c r="G16" s="222" t="s">
        <v>452</v>
      </c>
    </row>
    <row r="17" spans="1:7" ht="12.75" customHeight="1" x14ac:dyDescent="0.2">
      <c r="A17" s="690" t="s">
        <v>89</v>
      </c>
      <c r="B17" s="236">
        <v>48.4</v>
      </c>
      <c r="C17" s="237">
        <v>38.6</v>
      </c>
      <c r="D17" s="236">
        <v>6.8</v>
      </c>
      <c r="E17" s="238">
        <v>3.8</v>
      </c>
      <c r="F17" s="237">
        <v>41.6</v>
      </c>
      <c r="G17" s="239">
        <v>34.799999999999997</v>
      </c>
    </row>
    <row r="18" spans="1:7" ht="12.75" customHeight="1" x14ac:dyDescent="0.2">
      <c r="A18" s="690"/>
      <c r="B18" s="219">
        <v>1</v>
      </c>
      <c r="C18" s="220">
        <v>0.79752000000000001</v>
      </c>
      <c r="D18" s="219">
        <v>0.14050000000000001</v>
      </c>
      <c r="E18" s="221">
        <v>0.55881999999999998</v>
      </c>
      <c r="F18" s="220">
        <v>0.85950000000000004</v>
      </c>
      <c r="G18" s="222">
        <v>0.83653999999999995</v>
      </c>
    </row>
    <row r="19" spans="1:7" ht="12.75" customHeight="1" x14ac:dyDescent="0.2">
      <c r="A19" s="690" t="s">
        <v>90</v>
      </c>
      <c r="B19" s="236">
        <v>3</v>
      </c>
      <c r="C19" s="237">
        <v>1</v>
      </c>
      <c r="D19" s="236">
        <v>0</v>
      </c>
      <c r="E19" s="238">
        <v>0</v>
      </c>
      <c r="F19" s="237">
        <v>3</v>
      </c>
      <c r="G19" s="239">
        <v>1</v>
      </c>
    </row>
    <row r="20" spans="1:7" ht="12.75" customHeight="1" x14ac:dyDescent="0.2">
      <c r="A20" s="690"/>
      <c r="B20" s="219">
        <v>1</v>
      </c>
      <c r="C20" s="220">
        <v>0.33333000000000002</v>
      </c>
      <c r="D20" s="219" t="s">
        <v>452</v>
      </c>
      <c r="E20" s="221" t="s">
        <v>452</v>
      </c>
      <c r="F20" s="220">
        <v>1</v>
      </c>
      <c r="G20" s="222">
        <v>0.33333000000000002</v>
      </c>
    </row>
    <row r="21" spans="1:7" ht="12.75" customHeight="1" x14ac:dyDescent="0.2">
      <c r="A21" s="690" t="s">
        <v>91</v>
      </c>
      <c r="B21" s="236">
        <v>221</v>
      </c>
      <c r="C21" s="237">
        <v>163</v>
      </c>
      <c r="D21" s="236">
        <v>59.7</v>
      </c>
      <c r="E21" s="238">
        <v>30.2</v>
      </c>
      <c r="F21" s="237">
        <v>161.30000000000001</v>
      </c>
      <c r="G21" s="239">
        <v>132.80000000000001</v>
      </c>
    </row>
    <row r="22" spans="1:7" ht="12.75" customHeight="1" x14ac:dyDescent="0.2">
      <c r="A22" s="690"/>
      <c r="B22" s="219">
        <v>1</v>
      </c>
      <c r="C22" s="220">
        <v>0.73755999999999999</v>
      </c>
      <c r="D22" s="219">
        <v>0.27013999999999999</v>
      </c>
      <c r="E22" s="221">
        <v>0.50585999999999998</v>
      </c>
      <c r="F22" s="220">
        <v>0.72985999999999995</v>
      </c>
      <c r="G22" s="222">
        <v>0.82330999999999999</v>
      </c>
    </row>
    <row r="23" spans="1:7" ht="12.75" customHeight="1" x14ac:dyDescent="0.2">
      <c r="A23" s="690" t="s">
        <v>92</v>
      </c>
      <c r="B23" s="236">
        <v>73.7</v>
      </c>
      <c r="C23" s="237">
        <v>45</v>
      </c>
      <c r="D23" s="236">
        <v>31.7</v>
      </c>
      <c r="E23" s="238">
        <v>18.7</v>
      </c>
      <c r="F23" s="237">
        <v>42</v>
      </c>
      <c r="G23" s="239">
        <v>26.3</v>
      </c>
    </row>
    <row r="24" spans="1:7" ht="12.75" customHeight="1" x14ac:dyDescent="0.2">
      <c r="A24" s="690"/>
      <c r="B24" s="219">
        <v>1</v>
      </c>
      <c r="C24" s="220">
        <v>0.61058000000000001</v>
      </c>
      <c r="D24" s="219">
        <v>0.43012</v>
      </c>
      <c r="E24" s="221">
        <v>0.58991000000000005</v>
      </c>
      <c r="F24" s="220">
        <v>0.56988000000000005</v>
      </c>
      <c r="G24" s="222">
        <v>0.62619000000000002</v>
      </c>
    </row>
    <row r="25" spans="1:7" ht="12.75" customHeight="1" x14ac:dyDescent="0.2">
      <c r="A25" s="690" t="s">
        <v>93</v>
      </c>
      <c r="B25" s="236">
        <v>7.7</v>
      </c>
      <c r="C25" s="237">
        <v>5.0999999999999996</v>
      </c>
      <c r="D25" s="236">
        <v>4.2</v>
      </c>
      <c r="E25" s="238">
        <v>2.6</v>
      </c>
      <c r="F25" s="237">
        <v>3.5</v>
      </c>
      <c r="G25" s="239">
        <v>2.5</v>
      </c>
    </row>
    <row r="26" spans="1:7" ht="12.75" customHeight="1" x14ac:dyDescent="0.2">
      <c r="A26" s="690"/>
      <c r="B26" s="219">
        <v>1</v>
      </c>
      <c r="C26" s="220">
        <v>0.66234000000000004</v>
      </c>
      <c r="D26" s="219">
        <v>0.54544999999999999</v>
      </c>
      <c r="E26" s="221">
        <v>0.61904999999999999</v>
      </c>
      <c r="F26" s="220">
        <v>0.45455000000000001</v>
      </c>
      <c r="G26" s="222">
        <v>0.71428999999999998</v>
      </c>
    </row>
    <row r="27" spans="1:7" ht="12.75" customHeight="1" x14ac:dyDescent="0.2">
      <c r="A27" s="690" t="s">
        <v>94</v>
      </c>
      <c r="B27" s="236">
        <v>2</v>
      </c>
      <c r="C27" s="237">
        <v>0</v>
      </c>
      <c r="D27" s="236">
        <v>2</v>
      </c>
      <c r="E27" s="238">
        <v>0</v>
      </c>
      <c r="F27" s="237">
        <v>0</v>
      </c>
      <c r="G27" s="239">
        <v>0</v>
      </c>
    </row>
    <row r="28" spans="1:7" ht="12.75" customHeight="1" x14ac:dyDescent="0.2">
      <c r="A28" s="690"/>
      <c r="B28" s="219">
        <v>1</v>
      </c>
      <c r="C28" s="220" t="s">
        <v>452</v>
      </c>
      <c r="D28" s="219">
        <v>1</v>
      </c>
      <c r="E28" s="221" t="s">
        <v>452</v>
      </c>
      <c r="F28" s="220" t="s">
        <v>452</v>
      </c>
      <c r="G28" s="222" t="s">
        <v>452</v>
      </c>
    </row>
    <row r="29" spans="1:7" ht="12.75" customHeight="1" x14ac:dyDescent="0.2">
      <c r="A29" s="690" t="s">
        <v>95</v>
      </c>
      <c r="B29" s="236">
        <v>3</v>
      </c>
      <c r="C29" s="237">
        <v>2</v>
      </c>
      <c r="D29" s="236">
        <v>1</v>
      </c>
      <c r="E29" s="238">
        <v>1</v>
      </c>
      <c r="F29" s="237">
        <v>2</v>
      </c>
      <c r="G29" s="239">
        <v>1</v>
      </c>
    </row>
    <row r="30" spans="1:7" ht="12.75" customHeight="1" x14ac:dyDescent="0.2">
      <c r="A30" s="690"/>
      <c r="B30" s="219">
        <v>1</v>
      </c>
      <c r="C30" s="220">
        <v>0.66666999999999998</v>
      </c>
      <c r="D30" s="219">
        <v>0.33333000000000002</v>
      </c>
      <c r="E30" s="221">
        <v>1</v>
      </c>
      <c r="F30" s="220">
        <v>0.66666999999999998</v>
      </c>
      <c r="G30" s="222">
        <v>0.5</v>
      </c>
    </row>
    <row r="31" spans="1:7" ht="12.75" customHeight="1" x14ac:dyDescent="0.2">
      <c r="A31" s="690" t="s">
        <v>96</v>
      </c>
      <c r="B31" s="236">
        <v>3</v>
      </c>
      <c r="C31" s="237">
        <v>3</v>
      </c>
      <c r="D31" s="236">
        <v>2</v>
      </c>
      <c r="E31" s="238">
        <v>2</v>
      </c>
      <c r="F31" s="237">
        <v>1</v>
      </c>
      <c r="G31" s="239">
        <v>1</v>
      </c>
    </row>
    <row r="32" spans="1:7" ht="12.75" customHeight="1" x14ac:dyDescent="0.2">
      <c r="A32" s="690"/>
      <c r="B32" s="219">
        <v>1</v>
      </c>
      <c r="C32" s="220">
        <v>1</v>
      </c>
      <c r="D32" s="219">
        <v>0.66666999999999998</v>
      </c>
      <c r="E32" s="221">
        <v>1</v>
      </c>
      <c r="F32" s="220">
        <v>0.33333000000000002</v>
      </c>
      <c r="G32" s="222">
        <v>1</v>
      </c>
    </row>
    <row r="33" spans="1:7" ht="12.75" customHeight="1" x14ac:dyDescent="0.2">
      <c r="A33" s="690" t="s">
        <v>97</v>
      </c>
      <c r="B33" s="236">
        <v>7.6</v>
      </c>
      <c r="C33" s="237">
        <v>5.0999999999999996</v>
      </c>
      <c r="D33" s="236">
        <v>4.2</v>
      </c>
      <c r="E33" s="238">
        <v>3.2</v>
      </c>
      <c r="F33" s="237">
        <v>3.4</v>
      </c>
      <c r="G33" s="239">
        <v>1.9</v>
      </c>
    </row>
    <row r="34" spans="1:7" ht="12.75" customHeight="1" x14ac:dyDescent="0.2">
      <c r="A34" s="690"/>
      <c r="B34" s="219">
        <v>1</v>
      </c>
      <c r="C34" s="220">
        <v>0.67105000000000004</v>
      </c>
      <c r="D34" s="219">
        <v>0.55262999999999995</v>
      </c>
      <c r="E34" s="221">
        <v>0.76190000000000002</v>
      </c>
      <c r="F34" s="220">
        <v>0.44736999999999999</v>
      </c>
      <c r="G34" s="222">
        <v>0.55881999999999998</v>
      </c>
    </row>
    <row r="35" spans="1:7" ht="12.75" customHeight="1" x14ac:dyDescent="0.2">
      <c r="A35" s="690" t="s">
        <v>98</v>
      </c>
      <c r="B35" s="236">
        <v>1</v>
      </c>
      <c r="C35" s="237">
        <v>0</v>
      </c>
      <c r="D35" s="236">
        <v>1</v>
      </c>
      <c r="E35" s="238">
        <v>0</v>
      </c>
      <c r="F35" s="237">
        <v>0</v>
      </c>
      <c r="G35" s="239">
        <v>0</v>
      </c>
    </row>
    <row r="36" spans="1:7" ht="12.75" customHeight="1" x14ac:dyDescent="0.2">
      <c r="A36" s="690"/>
      <c r="B36" s="240">
        <v>1</v>
      </c>
      <c r="C36" s="241" t="s">
        <v>452</v>
      </c>
      <c r="D36" s="240">
        <v>1</v>
      </c>
      <c r="E36" s="242" t="s">
        <v>452</v>
      </c>
      <c r="F36" s="241" t="s">
        <v>452</v>
      </c>
      <c r="G36" s="243" t="s">
        <v>452</v>
      </c>
    </row>
    <row r="37" spans="1:7" ht="12.75" customHeight="1" x14ac:dyDescent="0.2">
      <c r="A37" s="688" t="s">
        <v>113</v>
      </c>
      <c r="B37" s="244">
        <v>490.5</v>
      </c>
      <c r="C37" s="245">
        <v>346.7</v>
      </c>
      <c r="D37" s="244">
        <v>148.4</v>
      </c>
      <c r="E37" s="246">
        <v>85.9</v>
      </c>
      <c r="F37" s="245">
        <v>342.1</v>
      </c>
      <c r="G37" s="247">
        <v>260.8</v>
      </c>
    </row>
    <row r="38" spans="1:7" ht="12.75" customHeight="1" thickBot="1" x14ac:dyDescent="0.25">
      <c r="A38" s="689"/>
      <c r="B38" s="180">
        <v>1</v>
      </c>
      <c r="C38" s="181">
        <v>0.70682999999999996</v>
      </c>
      <c r="D38" s="180">
        <v>0.30254999999999999</v>
      </c>
      <c r="E38" s="214">
        <v>0.57884000000000002</v>
      </c>
      <c r="F38" s="181">
        <v>0.69745000000000001</v>
      </c>
      <c r="G38" s="182">
        <v>0.76234999999999997</v>
      </c>
    </row>
    <row r="40" spans="1:7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7" x14ac:dyDescent="0.2">
      <c r="A41" s="640"/>
    </row>
    <row r="42" spans="1:7" x14ac:dyDescent="0.2">
      <c r="A42" s="650" t="s">
        <v>471</v>
      </c>
    </row>
    <row r="43" spans="1:7" x14ac:dyDescent="0.2">
      <c r="A43" s="650" t="s">
        <v>472</v>
      </c>
      <c r="D43" s="653" t="s">
        <v>461</v>
      </c>
    </row>
    <row r="44" spans="1:7" x14ac:dyDescent="0.2">
      <c r="A44" s="651"/>
    </row>
    <row r="45" spans="1:7" x14ac:dyDescent="0.2">
      <c r="A45" s="652" t="s">
        <v>473</v>
      </c>
    </row>
  </sheetData>
  <mergeCells count="22">
    <mergeCell ref="A7:A8"/>
    <mergeCell ref="A9:A10"/>
    <mergeCell ref="A11:A12"/>
    <mergeCell ref="A2:A4"/>
    <mergeCell ref="B2:G2"/>
    <mergeCell ref="B3:B4"/>
    <mergeCell ref="D3:E3"/>
    <mergeCell ref="F3:G3"/>
    <mergeCell ref="A5:A6"/>
    <mergeCell ref="A35:A36"/>
    <mergeCell ref="A37:A38"/>
    <mergeCell ref="A19:A20"/>
    <mergeCell ref="A21:A22"/>
    <mergeCell ref="A23:A24"/>
    <mergeCell ref="A25:A26"/>
    <mergeCell ref="A27:A28"/>
    <mergeCell ref="A29:A30"/>
    <mergeCell ref="A13:A14"/>
    <mergeCell ref="A15:A16"/>
    <mergeCell ref="A31:A32"/>
    <mergeCell ref="A33:A34"/>
    <mergeCell ref="A17:A18"/>
  </mergeCells>
  <conditionalFormatting sqref="A6:G6 A8:G8">
    <cfRule type="cellIs" dxfId="734" priority="64" stopIfTrue="1" operator="lessThan">
      <formula>0.0005</formula>
    </cfRule>
    <cfRule type="cellIs" dxfId="733" priority="63" stopIfTrue="1" operator="equal">
      <formula>1</formula>
    </cfRule>
  </conditionalFormatting>
  <conditionalFormatting sqref="A10:G10">
    <cfRule type="cellIs" dxfId="732" priority="43" stopIfTrue="1" operator="equal">
      <formula>1</formula>
    </cfRule>
    <cfRule type="cellIs" dxfId="731" priority="44" stopIfTrue="1" operator="lessThan">
      <formula>0.0005</formula>
    </cfRule>
  </conditionalFormatting>
  <conditionalFormatting sqref="A12:G12">
    <cfRule type="cellIs" dxfId="730" priority="41" stopIfTrue="1" operator="lessThan">
      <formula>0.0005</formula>
    </cfRule>
    <cfRule type="cellIs" dxfId="729" priority="40" stopIfTrue="1" operator="equal">
      <formula>1</formula>
    </cfRule>
  </conditionalFormatting>
  <conditionalFormatting sqref="A14:G14">
    <cfRule type="cellIs" dxfId="728" priority="38" stopIfTrue="1" operator="lessThan">
      <formula>0.0005</formula>
    </cfRule>
    <cfRule type="cellIs" dxfId="727" priority="37" stopIfTrue="1" operator="equal">
      <formula>1</formula>
    </cfRule>
  </conditionalFormatting>
  <conditionalFormatting sqref="A16:G16">
    <cfRule type="cellIs" dxfId="726" priority="35" stopIfTrue="1" operator="lessThan">
      <formula>0.0005</formula>
    </cfRule>
    <cfRule type="cellIs" dxfId="725" priority="34" stopIfTrue="1" operator="equal">
      <formula>1</formula>
    </cfRule>
  </conditionalFormatting>
  <conditionalFormatting sqref="A18:G18">
    <cfRule type="cellIs" dxfId="724" priority="31" stopIfTrue="1" operator="equal">
      <formula>1</formula>
    </cfRule>
    <cfRule type="cellIs" dxfId="723" priority="32" stopIfTrue="1" operator="lessThan">
      <formula>0.0005</formula>
    </cfRule>
  </conditionalFormatting>
  <conditionalFormatting sqref="A20:G20">
    <cfRule type="cellIs" dxfId="722" priority="29" stopIfTrue="1" operator="lessThan">
      <formula>0.0005</formula>
    </cfRule>
    <cfRule type="cellIs" dxfId="721" priority="28" stopIfTrue="1" operator="equal">
      <formula>1</formula>
    </cfRule>
  </conditionalFormatting>
  <conditionalFormatting sqref="A22:G22">
    <cfRule type="cellIs" dxfId="720" priority="25" stopIfTrue="1" operator="equal">
      <formula>1</formula>
    </cfRule>
    <cfRule type="cellIs" dxfId="719" priority="26" stopIfTrue="1" operator="lessThan">
      <formula>0.0005</formula>
    </cfRule>
  </conditionalFormatting>
  <conditionalFormatting sqref="A24:G24">
    <cfRule type="cellIs" dxfId="718" priority="23" stopIfTrue="1" operator="lessThan">
      <formula>0.0005</formula>
    </cfRule>
    <cfRule type="cellIs" dxfId="717" priority="22" stopIfTrue="1" operator="equal">
      <formula>1</formula>
    </cfRule>
  </conditionalFormatting>
  <conditionalFormatting sqref="A26:G26">
    <cfRule type="cellIs" dxfId="716" priority="20" stopIfTrue="1" operator="lessThan">
      <formula>0.0005</formula>
    </cfRule>
    <cfRule type="cellIs" dxfId="715" priority="19" stopIfTrue="1" operator="equal">
      <formula>1</formula>
    </cfRule>
  </conditionalFormatting>
  <conditionalFormatting sqref="A28:G28">
    <cfRule type="cellIs" dxfId="714" priority="16" stopIfTrue="1" operator="equal">
      <formula>1</formula>
    </cfRule>
    <cfRule type="cellIs" dxfId="713" priority="17" stopIfTrue="1" operator="lessThan">
      <formula>0.0005</formula>
    </cfRule>
  </conditionalFormatting>
  <conditionalFormatting sqref="A30:G30">
    <cfRule type="cellIs" dxfId="712" priority="13" stopIfTrue="1" operator="equal">
      <formula>1</formula>
    </cfRule>
    <cfRule type="cellIs" dxfId="711" priority="14" stopIfTrue="1" operator="lessThan">
      <formula>0.0005</formula>
    </cfRule>
  </conditionalFormatting>
  <conditionalFormatting sqref="A32:G32">
    <cfRule type="cellIs" dxfId="710" priority="10" stopIfTrue="1" operator="equal">
      <formula>1</formula>
    </cfRule>
    <cfRule type="cellIs" dxfId="709" priority="11" stopIfTrue="1" operator="lessThan">
      <formula>0.0005</formula>
    </cfRule>
  </conditionalFormatting>
  <conditionalFormatting sqref="A34:G34">
    <cfRule type="cellIs" dxfId="708" priority="8" stopIfTrue="1" operator="lessThan">
      <formula>0.0005</formula>
    </cfRule>
    <cfRule type="cellIs" dxfId="707" priority="7" stopIfTrue="1" operator="equal">
      <formula>1</formula>
    </cfRule>
  </conditionalFormatting>
  <conditionalFormatting sqref="A36:G36">
    <cfRule type="cellIs" dxfId="706" priority="4" stopIfTrue="1" operator="equal">
      <formula>1</formula>
    </cfRule>
    <cfRule type="cellIs" dxfId="705" priority="5" stopIfTrue="1" operator="lessThan">
      <formula>0.0005</formula>
    </cfRule>
  </conditionalFormatting>
  <conditionalFormatting sqref="A37:G37">
    <cfRule type="cellIs" dxfId="704" priority="3" stopIfTrue="1" operator="equal">
      <formula>0</formula>
    </cfRule>
  </conditionalFormatting>
  <conditionalFormatting sqref="A38:G38">
    <cfRule type="cellIs" dxfId="703" priority="2" stopIfTrue="1" operator="lessThan">
      <formula>0.0005</formula>
    </cfRule>
    <cfRule type="cellIs" dxfId="702" priority="1" stopIfTrue="1" operator="equal">
      <formula>1</formula>
    </cfRule>
  </conditionalFormatting>
  <conditionalFormatting sqref="B5:G5">
    <cfRule type="cellIs" dxfId="701" priority="57" stopIfTrue="1" operator="equal">
      <formula>0</formula>
    </cfRule>
  </conditionalFormatting>
  <conditionalFormatting sqref="B7:G7">
    <cfRule type="cellIs" dxfId="700" priority="67" stopIfTrue="1" operator="equal">
      <formula>0</formula>
    </cfRule>
  </conditionalFormatting>
  <conditionalFormatting sqref="B9:G9">
    <cfRule type="cellIs" dxfId="699" priority="45" stopIfTrue="1" operator="equal">
      <formula>0</formula>
    </cfRule>
  </conditionalFormatting>
  <conditionalFormatting sqref="B11:G11">
    <cfRule type="cellIs" dxfId="698" priority="42" stopIfTrue="1" operator="equal">
      <formula>0</formula>
    </cfRule>
  </conditionalFormatting>
  <conditionalFormatting sqref="B13:G13">
    <cfRule type="cellIs" dxfId="697" priority="39" stopIfTrue="1" operator="equal">
      <formula>0</formula>
    </cfRule>
  </conditionalFormatting>
  <conditionalFormatting sqref="B15:G15">
    <cfRule type="cellIs" dxfId="696" priority="36" stopIfTrue="1" operator="equal">
      <formula>0</formula>
    </cfRule>
  </conditionalFormatting>
  <conditionalFormatting sqref="B17:G17">
    <cfRule type="cellIs" dxfId="695" priority="33" stopIfTrue="1" operator="equal">
      <formula>0</formula>
    </cfRule>
  </conditionalFormatting>
  <conditionalFormatting sqref="B19:G19">
    <cfRule type="cellIs" dxfId="694" priority="30" stopIfTrue="1" operator="equal">
      <formula>0</formula>
    </cfRule>
  </conditionalFormatting>
  <conditionalFormatting sqref="B21:G21">
    <cfRule type="cellIs" dxfId="693" priority="27" stopIfTrue="1" operator="equal">
      <formula>0</formula>
    </cfRule>
  </conditionalFormatting>
  <conditionalFormatting sqref="B23:G23">
    <cfRule type="cellIs" dxfId="692" priority="24" stopIfTrue="1" operator="equal">
      <formula>0</formula>
    </cfRule>
  </conditionalFormatting>
  <conditionalFormatting sqref="B25:G25">
    <cfRule type="cellIs" dxfId="691" priority="21" stopIfTrue="1" operator="equal">
      <formula>0</formula>
    </cfRule>
  </conditionalFormatting>
  <conditionalFormatting sqref="B27:G27">
    <cfRule type="cellIs" dxfId="690" priority="18" stopIfTrue="1" operator="equal">
      <formula>0</formula>
    </cfRule>
  </conditionalFormatting>
  <conditionalFormatting sqref="B29:G29">
    <cfRule type="cellIs" dxfId="689" priority="15" stopIfTrue="1" operator="equal">
      <formula>0</formula>
    </cfRule>
  </conditionalFormatting>
  <conditionalFormatting sqref="B31:G31">
    <cfRule type="cellIs" dxfId="688" priority="12" stopIfTrue="1" operator="equal">
      <formula>0</formula>
    </cfRule>
  </conditionalFormatting>
  <conditionalFormatting sqref="B33:G33">
    <cfRule type="cellIs" dxfId="687" priority="9" stopIfTrue="1" operator="equal">
      <formula>0</formula>
    </cfRule>
  </conditionalFormatting>
  <conditionalFormatting sqref="B35:G35">
    <cfRule type="cellIs" dxfId="686" priority="6" stopIfTrue="1" operator="equal">
      <formula>0</formula>
    </cfRule>
  </conditionalFormatting>
  <hyperlinks>
    <hyperlink ref="A45" r:id="rId1" display="Publikation und Tabellen stehen unter der Lizenz CC BY-SA DEED 4.0." xr:uid="{138B119E-BAFD-4ABF-A550-A4931867C219}"/>
    <hyperlink ref="D43" r:id="rId2" xr:uid="{2DD9CFFF-3BA7-434A-A0BF-264B4A3114B0}"/>
  </hyperlinks>
  <pageMargins left="0.7" right="0.7" top="0.78740157499999996" bottom="0.78740157499999996" header="0.3" footer="0.3"/>
  <pageSetup paperSize="9" scale="92" orientation="portrait" horizontalDpi="4294967295" verticalDpi="4294967295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EDEC-1DF8-44FD-AC38-1BB1461C346B}">
  <dimension ref="A1:M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42578125" style="25" customWidth="1"/>
    <col min="2" max="13" width="9.7109375" style="25" customWidth="1"/>
    <col min="14" max="16384" width="11.42578125" style="25"/>
  </cols>
  <sheetData>
    <row r="1" spans="1:13" ht="39.950000000000003" customHeight="1" thickBot="1" x14ac:dyDescent="0.25">
      <c r="A1" s="693" t="str">
        <f>"Tabelle 3: Nebenberufliches, freiberufliches und ehrenamtliches Personal nach Ländern " &amp;Hilfswerte!B1</f>
        <v>Tabelle 3: Nebenberufliches, freiberufliches und ehrenamtliches Personal nach Ländern 2018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</row>
    <row r="2" spans="1:13" ht="24" customHeight="1" thickBot="1" x14ac:dyDescent="0.25">
      <c r="A2" s="694" t="s">
        <v>14</v>
      </c>
      <c r="B2" s="697" t="s">
        <v>80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9"/>
    </row>
    <row r="3" spans="1:13" ht="60" customHeight="1" x14ac:dyDescent="0.2">
      <c r="A3" s="695"/>
      <c r="B3" s="55"/>
      <c r="C3" s="56"/>
      <c r="D3" s="745" t="s">
        <v>78</v>
      </c>
      <c r="E3" s="747"/>
      <c r="F3" s="745" t="s">
        <v>403</v>
      </c>
      <c r="G3" s="747"/>
      <c r="H3" s="745" t="s">
        <v>402</v>
      </c>
      <c r="I3" s="747"/>
      <c r="J3" s="745" t="s">
        <v>79</v>
      </c>
      <c r="K3" s="747"/>
      <c r="L3" s="745" t="s">
        <v>101</v>
      </c>
      <c r="M3" s="746"/>
    </row>
    <row r="4" spans="1:13" ht="22.5" customHeight="1" x14ac:dyDescent="0.2">
      <c r="A4" s="696"/>
      <c r="B4" s="57"/>
      <c r="C4" s="27" t="s">
        <v>430</v>
      </c>
      <c r="D4" s="58" t="s">
        <v>9</v>
      </c>
      <c r="E4" s="27" t="s">
        <v>430</v>
      </c>
      <c r="F4" s="28"/>
      <c r="G4" s="27" t="s">
        <v>430</v>
      </c>
      <c r="H4" s="28"/>
      <c r="I4" s="27" t="s">
        <v>430</v>
      </c>
      <c r="J4" s="28"/>
      <c r="K4" s="27" t="s">
        <v>430</v>
      </c>
      <c r="L4" s="28"/>
      <c r="M4" s="30" t="s">
        <v>430</v>
      </c>
    </row>
    <row r="5" spans="1:13" x14ac:dyDescent="0.2">
      <c r="A5" s="706" t="s">
        <v>83</v>
      </c>
      <c r="B5" s="251">
        <v>43256</v>
      </c>
      <c r="C5" s="251">
        <v>28785</v>
      </c>
      <c r="D5" s="149">
        <v>17</v>
      </c>
      <c r="E5" s="150">
        <v>5</v>
      </c>
      <c r="F5" s="149">
        <v>36959</v>
      </c>
      <c r="G5" s="150">
        <v>25595</v>
      </c>
      <c r="H5" s="149">
        <v>5385</v>
      </c>
      <c r="I5" s="150">
        <v>2660</v>
      </c>
      <c r="J5" s="149">
        <v>469</v>
      </c>
      <c r="K5" s="168">
        <v>255</v>
      </c>
      <c r="L5" s="149">
        <v>426</v>
      </c>
      <c r="M5" s="248">
        <v>270</v>
      </c>
    </row>
    <row r="6" spans="1:13" x14ac:dyDescent="0.2">
      <c r="A6" s="690"/>
      <c r="B6" s="252">
        <v>1</v>
      </c>
      <c r="C6" s="201">
        <v>0.66546000000000005</v>
      </c>
      <c r="D6" s="152">
        <v>3.8999999999999999E-4</v>
      </c>
      <c r="E6" s="220">
        <v>0.29411999999999999</v>
      </c>
      <c r="F6" s="152">
        <v>0.85441999999999996</v>
      </c>
      <c r="G6" s="220">
        <v>0.69252000000000002</v>
      </c>
      <c r="H6" s="152">
        <v>0.12449</v>
      </c>
      <c r="I6" s="220">
        <v>0.49396000000000001</v>
      </c>
      <c r="J6" s="152">
        <v>1.0840000000000001E-2</v>
      </c>
      <c r="K6" s="220">
        <v>0.54371000000000003</v>
      </c>
      <c r="L6" s="152">
        <v>9.8499999999999994E-3</v>
      </c>
      <c r="M6" s="222">
        <v>0.63380000000000003</v>
      </c>
    </row>
    <row r="7" spans="1:13" x14ac:dyDescent="0.2">
      <c r="A7" s="690" t="s">
        <v>84</v>
      </c>
      <c r="B7" s="251">
        <v>46004</v>
      </c>
      <c r="C7" s="251">
        <v>31703</v>
      </c>
      <c r="D7" s="149">
        <v>52</v>
      </c>
      <c r="E7" s="150">
        <v>19</v>
      </c>
      <c r="F7" s="149">
        <v>44304</v>
      </c>
      <c r="G7" s="150">
        <v>31038</v>
      </c>
      <c r="H7" s="149">
        <v>1505</v>
      </c>
      <c r="I7" s="150">
        <v>565</v>
      </c>
      <c r="J7" s="149">
        <v>87</v>
      </c>
      <c r="K7" s="168">
        <v>47</v>
      </c>
      <c r="L7" s="149">
        <v>56</v>
      </c>
      <c r="M7" s="248">
        <v>34</v>
      </c>
    </row>
    <row r="8" spans="1:13" x14ac:dyDescent="0.2">
      <c r="A8" s="690"/>
      <c r="B8" s="252">
        <v>1</v>
      </c>
      <c r="C8" s="201">
        <v>0.68913999999999997</v>
      </c>
      <c r="D8" s="152">
        <v>1.1299999999999999E-3</v>
      </c>
      <c r="E8" s="220">
        <v>0.36537999999999998</v>
      </c>
      <c r="F8" s="152">
        <v>0.96304999999999996</v>
      </c>
      <c r="G8" s="220">
        <v>0.70057000000000003</v>
      </c>
      <c r="H8" s="152">
        <v>3.2710000000000003E-2</v>
      </c>
      <c r="I8" s="220">
        <v>0.37541999999999998</v>
      </c>
      <c r="J8" s="152">
        <v>1.89E-3</v>
      </c>
      <c r="K8" s="220">
        <v>0.54022999999999999</v>
      </c>
      <c r="L8" s="152">
        <v>1.2199999999999999E-3</v>
      </c>
      <c r="M8" s="222">
        <v>0.60714000000000001</v>
      </c>
    </row>
    <row r="9" spans="1:13" x14ac:dyDescent="0.2">
      <c r="A9" s="690" t="s">
        <v>85</v>
      </c>
      <c r="B9" s="251">
        <v>4727</v>
      </c>
      <c r="C9" s="251">
        <v>3197</v>
      </c>
      <c r="D9" s="149">
        <v>0</v>
      </c>
      <c r="E9" s="150">
        <v>0</v>
      </c>
      <c r="F9" s="149">
        <v>4263</v>
      </c>
      <c r="G9" s="150">
        <v>2896</v>
      </c>
      <c r="H9" s="149">
        <v>464</v>
      </c>
      <c r="I9" s="150">
        <v>301</v>
      </c>
      <c r="J9" s="149">
        <v>0</v>
      </c>
      <c r="K9" s="168">
        <v>0</v>
      </c>
      <c r="L9" s="149">
        <v>0</v>
      </c>
      <c r="M9" s="248">
        <v>0</v>
      </c>
    </row>
    <row r="10" spans="1:13" x14ac:dyDescent="0.2">
      <c r="A10" s="690"/>
      <c r="B10" s="252">
        <v>1</v>
      </c>
      <c r="C10" s="201">
        <v>0.67632999999999999</v>
      </c>
      <c r="D10" s="152" t="s">
        <v>452</v>
      </c>
      <c r="E10" s="220" t="s">
        <v>452</v>
      </c>
      <c r="F10" s="152">
        <v>0.90183999999999997</v>
      </c>
      <c r="G10" s="220">
        <v>0.67932999999999999</v>
      </c>
      <c r="H10" s="152">
        <v>9.8159999999999997E-2</v>
      </c>
      <c r="I10" s="220">
        <v>0.64871000000000001</v>
      </c>
      <c r="J10" s="152" t="s">
        <v>452</v>
      </c>
      <c r="K10" s="220" t="s">
        <v>452</v>
      </c>
      <c r="L10" s="152" t="s">
        <v>452</v>
      </c>
      <c r="M10" s="222" t="s">
        <v>452</v>
      </c>
    </row>
    <row r="11" spans="1:13" x14ac:dyDescent="0.2">
      <c r="A11" s="690" t="s">
        <v>86</v>
      </c>
      <c r="B11" s="251">
        <v>2562</v>
      </c>
      <c r="C11" s="251">
        <v>1667</v>
      </c>
      <c r="D11" s="149">
        <v>0</v>
      </c>
      <c r="E11" s="150">
        <v>0</v>
      </c>
      <c r="F11" s="149">
        <v>2356</v>
      </c>
      <c r="G11" s="150">
        <v>1553</v>
      </c>
      <c r="H11" s="149">
        <v>109</v>
      </c>
      <c r="I11" s="150">
        <v>64</v>
      </c>
      <c r="J11" s="149">
        <v>45</v>
      </c>
      <c r="K11" s="168">
        <v>14</v>
      </c>
      <c r="L11" s="149">
        <v>52</v>
      </c>
      <c r="M11" s="248">
        <v>36</v>
      </c>
    </row>
    <row r="12" spans="1:13" x14ac:dyDescent="0.2">
      <c r="A12" s="690"/>
      <c r="B12" s="252">
        <v>1</v>
      </c>
      <c r="C12" s="201">
        <v>0.65066000000000002</v>
      </c>
      <c r="D12" s="152" t="s">
        <v>452</v>
      </c>
      <c r="E12" s="220" t="s">
        <v>452</v>
      </c>
      <c r="F12" s="152">
        <v>0.91959000000000002</v>
      </c>
      <c r="G12" s="220">
        <v>0.65917000000000003</v>
      </c>
      <c r="H12" s="152">
        <v>4.2540000000000001E-2</v>
      </c>
      <c r="I12" s="220">
        <v>0.58716000000000002</v>
      </c>
      <c r="J12" s="152">
        <v>1.7559999999999999E-2</v>
      </c>
      <c r="K12" s="220">
        <v>0.31111</v>
      </c>
      <c r="L12" s="152">
        <v>2.0299999999999999E-2</v>
      </c>
      <c r="M12" s="222">
        <v>0.69230999999999998</v>
      </c>
    </row>
    <row r="13" spans="1:13" x14ac:dyDescent="0.2">
      <c r="A13" s="690" t="s">
        <v>87</v>
      </c>
      <c r="B13" s="251">
        <v>1133</v>
      </c>
      <c r="C13" s="251">
        <v>780</v>
      </c>
      <c r="D13" s="149">
        <v>0</v>
      </c>
      <c r="E13" s="150">
        <v>0</v>
      </c>
      <c r="F13" s="149">
        <v>1075</v>
      </c>
      <c r="G13" s="150">
        <v>764</v>
      </c>
      <c r="H13" s="149">
        <v>45</v>
      </c>
      <c r="I13" s="150">
        <v>11</v>
      </c>
      <c r="J13" s="149">
        <v>13</v>
      </c>
      <c r="K13" s="168">
        <v>5</v>
      </c>
      <c r="L13" s="149">
        <v>0</v>
      </c>
      <c r="M13" s="248">
        <v>0</v>
      </c>
    </row>
    <row r="14" spans="1:13" x14ac:dyDescent="0.2">
      <c r="A14" s="690"/>
      <c r="B14" s="252">
        <v>1</v>
      </c>
      <c r="C14" s="201">
        <v>0.68844000000000005</v>
      </c>
      <c r="D14" s="152" t="s">
        <v>452</v>
      </c>
      <c r="E14" s="220" t="s">
        <v>452</v>
      </c>
      <c r="F14" s="152">
        <v>0.94881000000000004</v>
      </c>
      <c r="G14" s="220">
        <v>0.7107</v>
      </c>
      <c r="H14" s="152">
        <v>3.9719999999999998E-2</v>
      </c>
      <c r="I14" s="220">
        <v>0.24443999999999999</v>
      </c>
      <c r="J14" s="152">
        <v>1.1469999999999999E-2</v>
      </c>
      <c r="K14" s="220">
        <v>0.38462000000000002</v>
      </c>
      <c r="L14" s="152" t="s">
        <v>452</v>
      </c>
      <c r="M14" s="222" t="s">
        <v>452</v>
      </c>
    </row>
    <row r="15" spans="1:13" x14ac:dyDescent="0.2">
      <c r="A15" s="690" t="s">
        <v>88</v>
      </c>
      <c r="B15" s="251">
        <v>1800</v>
      </c>
      <c r="C15" s="251">
        <v>1262</v>
      </c>
      <c r="D15" s="149">
        <v>0</v>
      </c>
      <c r="E15" s="150">
        <v>0</v>
      </c>
      <c r="F15" s="149">
        <v>1671</v>
      </c>
      <c r="G15" s="150">
        <v>1175</v>
      </c>
      <c r="H15" s="149">
        <v>83</v>
      </c>
      <c r="I15" s="150">
        <v>48</v>
      </c>
      <c r="J15" s="149">
        <v>46</v>
      </c>
      <c r="K15" s="168">
        <v>39</v>
      </c>
      <c r="L15" s="149">
        <v>0</v>
      </c>
      <c r="M15" s="248">
        <v>0</v>
      </c>
    </row>
    <row r="16" spans="1:13" x14ac:dyDescent="0.2">
      <c r="A16" s="690"/>
      <c r="B16" s="252">
        <v>1</v>
      </c>
      <c r="C16" s="201">
        <v>0.70111000000000001</v>
      </c>
      <c r="D16" s="152" t="s">
        <v>452</v>
      </c>
      <c r="E16" s="220" t="s">
        <v>452</v>
      </c>
      <c r="F16" s="152">
        <v>0.92832999999999999</v>
      </c>
      <c r="G16" s="220">
        <v>0.70316999999999996</v>
      </c>
      <c r="H16" s="152">
        <v>4.6109999999999998E-2</v>
      </c>
      <c r="I16" s="220">
        <v>0.57830999999999999</v>
      </c>
      <c r="J16" s="152">
        <v>2.5559999999999999E-2</v>
      </c>
      <c r="K16" s="220">
        <v>0.84782999999999997</v>
      </c>
      <c r="L16" s="152" t="s">
        <v>452</v>
      </c>
      <c r="M16" s="222" t="s">
        <v>452</v>
      </c>
    </row>
    <row r="17" spans="1:13" x14ac:dyDescent="0.2">
      <c r="A17" s="690" t="s">
        <v>89</v>
      </c>
      <c r="B17" s="251">
        <v>12353</v>
      </c>
      <c r="C17" s="251">
        <v>8513</v>
      </c>
      <c r="D17" s="149">
        <v>0</v>
      </c>
      <c r="E17" s="150">
        <v>0</v>
      </c>
      <c r="F17" s="149">
        <v>11316</v>
      </c>
      <c r="G17" s="150">
        <v>7923</v>
      </c>
      <c r="H17" s="149">
        <v>884</v>
      </c>
      <c r="I17" s="150">
        <v>495</v>
      </c>
      <c r="J17" s="149">
        <v>49</v>
      </c>
      <c r="K17" s="168">
        <v>21</v>
      </c>
      <c r="L17" s="149">
        <v>104</v>
      </c>
      <c r="M17" s="248">
        <v>74</v>
      </c>
    </row>
    <row r="18" spans="1:13" x14ac:dyDescent="0.2">
      <c r="A18" s="690"/>
      <c r="B18" s="252">
        <v>1</v>
      </c>
      <c r="C18" s="201">
        <v>0.68913999999999997</v>
      </c>
      <c r="D18" s="152" t="s">
        <v>452</v>
      </c>
      <c r="E18" s="220" t="s">
        <v>452</v>
      </c>
      <c r="F18" s="152">
        <v>0.91605000000000003</v>
      </c>
      <c r="G18" s="220">
        <v>0.70016</v>
      </c>
      <c r="H18" s="152">
        <v>7.1559999999999999E-2</v>
      </c>
      <c r="I18" s="220">
        <v>0.55994999999999995</v>
      </c>
      <c r="J18" s="152">
        <v>3.9699999999999996E-3</v>
      </c>
      <c r="K18" s="220">
        <v>0.42857000000000001</v>
      </c>
      <c r="L18" s="152">
        <v>8.4200000000000004E-3</v>
      </c>
      <c r="M18" s="222">
        <v>0.71153999999999995</v>
      </c>
    </row>
    <row r="19" spans="1:13" ht="12.75" customHeight="1" x14ac:dyDescent="0.2">
      <c r="A19" s="690" t="s">
        <v>90</v>
      </c>
      <c r="B19" s="251">
        <v>1818</v>
      </c>
      <c r="C19" s="251">
        <v>1138</v>
      </c>
      <c r="D19" s="149">
        <v>0</v>
      </c>
      <c r="E19" s="150">
        <v>0</v>
      </c>
      <c r="F19" s="149">
        <v>1604</v>
      </c>
      <c r="G19" s="150">
        <v>1052</v>
      </c>
      <c r="H19" s="149">
        <v>205</v>
      </c>
      <c r="I19" s="150">
        <v>81</v>
      </c>
      <c r="J19" s="149">
        <v>9</v>
      </c>
      <c r="K19" s="168">
        <v>5</v>
      </c>
      <c r="L19" s="149">
        <v>0</v>
      </c>
      <c r="M19" s="248">
        <v>0</v>
      </c>
    </row>
    <row r="20" spans="1:13" ht="12.75" customHeight="1" x14ac:dyDescent="0.2">
      <c r="A20" s="690"/>
      <c r="B20" s="252">
        <v>1</v>
      </c>
      <c r="C20" s="201">
        <v>0.62595999999999996</v>
      </c>
      <c r="D20" s="152" t="s">
        <v>452</v>
      </c>
      <c r="E20" s="220" t="s">
        <v>452</v>
      </c>
      <c r="F20" s="152">
        <v>0.88229000000000002</v>
      </c>
      <c r="G20" s="220">
        <v>0.65586</v>
      </c>
      <c r="H20" s="152">
        <v>0.11276</v>
      </c>
      <c r="I20" s="220">
        <v>0.39512000000000003</v>
      </c>
      <c r="J20" s="152">
        <v>4.9500000000000004E-3</v>
      </c>
      <c r="K20" s="220">
        <v>0.55556000000000005</v>
      </c>
      <c r="L20" s="152" t="s">
        <v>452</v>
      </c>
      <c r="M20" s="222" t="s">
        <v>452</v>
      </c>
    </row>
    <row r="21" spans="1:13" x14ac:dyDescent="0.2">
      <c r="A21" s="690" t="s">
        <v>91</v>
      </c>
      <c r="B21" s="251">
        <v>21363</v>
      </c>
      <c r="C21" s="251">
        <v>14064</v>
      </c>
      <c r="D21" s="149">
        <v>1</v>
      </c>
      <c r="E21" s="150">
        <v>0</v>
      </c>
      <c r="F21" s="149">
        <v>20229</v>
      </c>
      <c r="G21" s="150">
        <v>13519</v>
      </c>
      <c r="H21" s="149">
        <v>1035</v>
      </c>
      <c r="I21" s="150">
        <v>492</v>
      </c>
      <c r="J21" s="149">
        <v>43</v>
      </c>
      <c r="K21" s="168">
        <v>26</v>
      </c>
      <c r="L21" s="149">
        <v>55</v>
      </c>
      <c r="M21" s="248">
        <v>27</v>
      </c>
    </row>
    <row r="22" spans="1:13" x14ac:dyDescent="0.2">
      <c r="A22" s="690"/>
      <c r="B22" s="252">
        <v>1</v>
      </c>
      <c r="C22" s="201">
        <v>0.65832999999999997</v>
      </c>
      <c r="D22" s="152">
        <v>5.0000000000000002E-5</v>
      </c>
      <c r="E22" s="220" t="s">
        <v>452</v>
      </c>
      <c r="F22" s="152">
        <v>0.94691999999999998</v>
      </c>
      <c r="G22" s="220">
        <v>0.66830000000000001</v>
      </c>
      <c r="H22" s="152">
        <v>4.845E-2</v>
      </c>
      <c r="I22" s="220">
        <v>0.47536</v>
      </c>
      <c r="J22" s="152">
        <v>2.0100000000000001E-3</v>
      </c>
      <c r="K22" s="220">
        <v>0.60465000000000002</v>
      </c>
      <c r="L22" s="152">
        <v>2.5699999999999998E-3</v>
      </c>
      <c r="M22" s="222">
        <v>0.49091000000000001</v>
      </c>
    </row>
    <row r="23" spans="1:13" ht="12.75" customHeight="1" x14ac:dyDescent="0.2">
      <c r="A23" s="690" t="s">
        <v>92</v>
      </c>
      <c r="B23" s="251">
        <v>32304</v>
      </c>
      <c r="C23" s="251">
        <v>19792</v>
      </c>
      <c r="D23" s="149">
        <v>0</v>
      </c>
      <c r="E23" s="150">
        <v>0</v>
      </c>
      <c r="F23" s="149">
        <v>27822</v>
      </c>
      <c r="G23" s="150">
        <v>17742</v>
      </c>
      <c r="H23" s="149">
        <v>4173</v>
      </c>
      <c r="I23" s="150">
        <v>1887</v>
      </c>
      <c r="J23" s="149">
        <v>101</v>
      </c>
      <c r="K23" s="168">
        <v>55</v>
      </c>
      <c r="L23" s="149">
        <v>208</v>
      </c>
      <c r="M23" s="248">
        <v>108</v>
      </c>
    </row>
    <row r="24" spans="1:13" ht="12.75" customHeight="1" x14ac:dyDescent="0.2">
      <c r="A24" s="690"/>
      <c r="B24" s="252">
        <v>1</v>
      </c>
      <c r="C24" s="201">
        <v>0.61268</v>
      </c>
      <c r="D24" s="152" t="s">
        <v>452</v>
      </c>
      <c r="E24" s="220" t="s">
        <v>452</v>
      </c>
      <c r="F24" s="152">
        <v>0.86126000000000003</v>
      </c>
      <c r="G24" s="220">
        <v>0.63770000000000004</v>
      </c>
      <c r="H24" s="152">
        <v>0.12917999999999999</v>
      </c>
      <c r="I24" s="220">
        <v>0.45218999999999998</v>
      </c>
      <c r="J24" s="152">
        <v>3.13E-3</v>
      </c>
      <c r="K24" s="220">
        <v>0.54454999999999998</v>
      </c>
      <c r="L24" s="152">
        <v>6.4400000000000004E-3</v>
      </c>
      <c r="M24" s="222">
        <v>0.51922999999999997</v>
      </c>
    </row>
    <row r="25" spans="1:13" ht="12.75" customHeight="1" x14ac:dyDescent="0.2">
      <c r="A25" s="690" t="s">
        <v>93</v>
      </c>
      <c r="B25" s="251">
        <v>10838</v>
      </c>
      <c r="C25" s="251">
        <v>7191</v>
      </c>
      <c r="D25" s="149">
        <v>24</v>
      </c>
      <c r="E25" s="150">
        <v>10</v>
      </c>
      <c r="F25" s="149">
        <v>9440</v>
      </c>
      <c r="G25" s="150">
        <v>6422</v>
      </c>
      <c r="H25" s="149">
        <v>916</v>
      </c>
      <c r="I25" s="150">
        <v>463</v>
      </c>
      <c r="J25" s="149">
        <v>271</v>
      </c>
      <c r="K25" s="168">
        <v>187</v>
      </c>
      <c r="L25" s="149">
        <v>187</v>
      </c>
      <c r="M25" s="248">
        <v>109</v>
      </c>
    </row>
    <row r="26" spans="1:13" ht="12.75" customHeight="1" x14ac:dyDescent="0.2">
      <c r="A26" s="690"/>
      <c r="B26" s="252">
        <v>1</v>
      </c>
      <c r="C26" s="201">
        <v>0.66349999999999998</v>
      </c>
      <c r="D26" s="152">
        <v>2.2100000000000002E-3</v>
      </c>
      <c r="E26" s="220">
        <v>0.41666999999999998</v>
      </c>
      <c r="F26" s="152">
        <v>0.87100999999999995</v>
      </c>
      <c r="G26" s="220">
        <v>0.68030000000000002</v>
      </c>
      <c r="H26" s="152">
        <v>8.4519999999999998E-2</v>
      </c>
      <c r="I26" s="220">
        <v>0.50546000000000002</v>
      </c>
      <c r="J26" s="152">
        <v>2.5000000000000001E-2</v>
      </c>
      <c r="K26" s="220">
        <v>0.69003999999999999</v>
      </c>
      <c r="L26" s="152">
        <v>1.7250000000000001E-2</v>
      </c>
      <c r="M26" s="222">
        <v>0.58289000000000002</v>
      </c>
    </row>
    <row r="27" spans="1:13" x14ac:dyDescent="0.2">
      <c r="A27" s="690" t="s">
        <v>94</v>
      </c>
      <c r="B27" s="251">
        <v>2787</v>
      </c>
      <c r="C27" s="251">
        <v>1784</v>
      </c>
      <c r="D27" s="149">
        <v>3</v>
      </c>
      <c r="E27" s="150">
        <v>0</v>
      </c>
      <c r="F27" s="149">
        <v>1896</v>
      </c>
      <c r="G27" s="150">
        <v>1267</v>
      </c>
      <c r="H27" s="149">
        <v>768</v>
      </c>
      <c r="I27" s="150">
        <v>462</v>
      </c>
      <c r="J27" s="149">
        <v>77</v>
      </c>
      <c r="K27" s="168">
        <v>38</v>
      </c>
      <c r="L27" s="149">
        <v>43</v>
      </c>
      <c r="M27" s="248">
        <v>17</v>
      </c>
    </row>
    <row r="28" spans="1:13" x14ac:dyDescent="0.2">
      <c r="A28" s="690"/>
      <c r="B28" s="252">
        <v>1</v>
      </c>
      <c r="C28" s="201">
        <v>0.64010999999999996</v>
      </c>
      <c r="D28" s="152">
        <v>1.08E-3</v>
      </c>
      <c r="E28" s="220" t="s">
        <v>452</v>
      </c>
      <c r="F28" s="152">
        <v>0.68030000000000002</v>
      </c>
      <c r="G28" s="220">
        <v>0.66825000000000001</v>
      </c>
      <c r="H28" s="152">
        <v>0.27556999999999998</v>
      </c>
      <c r="I28" s="220">
        <v>0.60155999999999998</v>
      </c>
      <c r="J28" s="152">
        <v>2.7629999999999998E-2</v>
      </c>
      <c r="K28" s="220">
        <v>0.49351</v>
      </c>
      <c r="L28" s="152">
        <v>1.5429999999999999E-2</v>
      </c>
      <c r="M28" s="222">
        <v>0.39534999999999998</v>
      </c>
    </row>
    <row r="29" spans="1:13" x14ac:dyDescent="0.2">
      <c r="A29" s="690" t="s">
        <v>95</v>
      </c>
      <c r="B29" s="251">
        <v>3955</v>
      </c>
      <c r="C29" s="251">
        <v>2533</v>
      </c>
      <c r="D29" s="149">
        <v>0</v>
      </c>
      <c r="E29" s="150">
        <v>0</v>
      </c>
      <c r="F29" s="149">
        <v>3925</v>
      </c>
      <c r="G29" s="150">
        <v>2516</v>
      </c>
      <c r="H29" s="149">
        <v>13</v>
      </c>
      <c r="I29" s="150">
        <v>8</v>
      </c>
      <c r="J29" s="149">
        <v>9</v>
      </c>
      <c r="K29" s="168">
        <v>3</v>
      </c>
      <c r="L29" s="149">
        <v>8</v>
      </c>
      <c r="M29" s="248">
        <v>6</v>
      </c>
    </row>
    <row r="30" spans="1:13" x14ac:dyDescent="0.2">
      <c r="A30" s="690"/>
      <c r="B30" s="252">
        <v>1</v>
      </c>
      <c r="C30" s="201">
        <v>0.64046000000000003</v>
      </c>
      <c r="D30" s="152" t="s">
        <v>452</v>
      </c>
      <c r="E30" s="220" t="s">
        <v>452</v>
      </c>
      <c r="F30" s="152">
        <v>0.99241000000000001</v>
      </c>
      <c r="G30" s="220">
        <v>0.64102000000000003</v>
      </c>
      <c r="H30" s="152">
        <v>3.29E-3</v>
      </c>
      <c r="I30" s="220">
        <v>0.61538000000000004</v>
      </c>
      <c r="J30" s="152">
        <v>2.2799999999999999E-3</v>
      </c>
      <c r="K30" s="220">
        <v>0.33333000000000002</v>
      </c>
      <c r="L30" s="152">
        <v>2.0200000000000001E-3</v>
      </c>
      <c r="M30" s="222">
        <v>0.75</v>
      </c>
    </row>
    <row r="31" spans="1:13" ht="12.75" customHeight="1" x14ac:dyDescent="0.2">
      <c r="A31" s="690" t="s">
        <v>96</v>
      </c>
      <c r="B31" s="251">
        <v>2472</v>
      </c>
      <c r="C31" s="251">
        <v>1627</v>
      </c>
      <c r="D31" s="149">
        <v>0</v>
      </c>
      <c r="E31" s="150">
        <v>0</v>
      </c>
      <c r="F31" s="149">
        <v>2204</v>
      </c>
      <c r="G31" s="150">
        <v>1452</v>
      </c>
      <c r="H31" s="149">
        <v>185</v>
      </c>
      <c r="I31" s="150">
        <v>125</v>
      </c>
      <c r="J31" s="149">
        <v>59</v>
      </c>
      <c r="K31" s="168">
        <v>35</v>
      </c>
      <c r="L31" s="149">
        <v>24</v>
      </c>
      <c r="M31" s="248">
        <v>15</v>
      </c>
    </row>
    <row r="32" spans="1:13" ht="12.75" customHeight="1" x14ac:dyDescent="0.2">
      <c r="A32" s="690"/>
      <c r="B32" s="252">
        <v>1</v>
      </c>
      <c r="C32" s="201">
        <v>0.65817000000000003</v>
      </c>
      <c r="D32" s="152" t="s">
        <v>452</v>
      </c>
      <c r="E32" s="220" t="s">
        <v>452</v>
      </c>
      <c r="F32" s="152">
        <v>0.89158999999999999</v>
      </c>
      <c r="G32" s="220">
        <v>0.65880000000000005</v>
      </c>
      <c r="H32" s="152">
        <v>7.4840000000000004E-2</v>
      </c>
      <c r="I32" s="220">
        <v>0.67567999999999995</v>
      </c>
      <c r="J32" s="152">
        <v>2.3869999999999999E-2</v>
      </c>
      <c r="K32" s="220">
        <v>0.59321999999999997</v>
      </c>
      <c r="L32" s="152">
        <v>9.7099999999999999E-3</v>
      </c>
      <c r="M32" s="222">
        <v>0.625</v>
      </c>
    </row>
    <row r="33" spans="1:13" ht="12.75" customHeight="1" x14ac:dyDescent="0.2">
      <c r="A33" s="690" t="s">
        <v>97</v>
      </c>
      <c r="B33" s="257">
        <v>9671</v>
      </c>
      <c r="C33" s="258">
        <v>6322</v>
      </c>
      <c r="D33" s="251">
        <v>90</v>
      </c>
      <c r="E33" s="251">
        <v>57</v>
      </c>
      <c r="F33" s="149">
        <v>8559</v>
      </c>
      <c r="G33" s="150">
        <v>5760</v>
      </c>
      <c r="H33" s="149">
        <v>682</v>
      </c>
      <c r="I33" s="150">
        <v>288</v>
      </c>
      <c r="J33" s="149">
        <v>168</v>
      </c>
      <c r="K33" s="168">
        <v>97</v>
      </c>
      <c r="L33" s="149">
        <v>172</v>
      </c>
      <c r="M33" s="248">
        <v>120</v>
      </c>
    </row>
    <row r="34" spans="1:13" ht="12.75" customHeight="1" x14ac:dyDescent="0.2">
      <c r="A34" s="690"/>
      <c r="B34" s="259">
        <v>1</v>
      </c>
      <c r="C34" s="260">
        <v>0.65371000000000001</v>
      </c>
      <c r="D34" s="252">
        <v>9.3100000000000006E-3</v>
      </c>
      <c r="E34" s="201">
        <v>0.63332999999999995</v>
      </c>
      <c r="F34" s="152">
        <v>0.88502000000000003</v>
      </c>
      <c r="G34" s="220">
        <v>0.67298000000000002</v>
      </c>
      <c r="H34" s="152">
        <v>7.0519999999999999E-2</v>
      </c>
      <c r="I34" s="220">
        <v>0.42229</v>
      </c>
      <c r="J34" s="152">
        <v>1.737E-2</v>
      </c>
      <c r="K34" s="220">
        <v>0.57738</v>
      </c>
      <c r="L34" s="152">
        <v>1.779E-2</v>
      </c>
      <c r="M34" s="222">
        <v>0.69767000000000001</v>
      </c>
    </row>
    <row r="35" spans="1:13" x14ac:dyDescent="0.2">
      <c r="A35" s="691" t="s">
        <v>98</v>
      </c>
      <c r="B35" s="261">
        <v>2895</v>
      </c>
      <c r="C35" s="262">
        <v>1887</v>
      </c>
      <c r="D35" s="251">
        <v>0</v>
      </c>
      <c r="E35" s="251">
        <v>0</v>
      </c>
      <c r="F35" s="149">
        <v>2580</v>
      </c>
      <c r="G35" s="150">
        <v>1735</v>
      </c>
      <c r="H35" s="149">
        <v>172</v>
      </c>
      <c r="I35" s="150">
        <v>70</v>
      </c>
      <c r="J35" s="149">
        <v>9</v>
      </c>
      <c r="K35" s="168">
        <v>5</v>
      </c>
      <c r="L35" s="149">
        <v>134</v>
      </c>
      <c r="M35" s="248">
        <v>77</v>
      </c>
    </row>
    <row r="36" spans="1:13" x14ac:dyDescent="0.2">
      <c r="A36" s="692"/>
      <c r="B36" s="263">
        <v>1</v>
      </c>
      <c r="C36" s="264">
        <v>0.65181</v>
      </c>
      <c r="D36" s="253" t="s">
        <v>452</v>
      </c>
      <c r="E36" s="216" t="s">
        <v>452</v>
      </c>
      <c r="F36" s="174">
        <v>0.89119000000000004</v>
      </c>
      <c r="G36" s="223">
        <v>0.67247999999999997</v>
      </c>
      <c r="H36" s="174">
        <v>5.9409999999999998E-2</v>
      </c>
      <c r="I36" s="223">
        <v>0.40698000000000001</v>
      </c>
      <c r="J36" s="174">
        <v>3.1099999999999999E-3</v>
      </c>
      <c r="K36" s="223">
        <v>0.55556000000000005</v>
      </c>
      <c r="L36" s="174">
        <v>4.6289999999999998E-2</v>
      </c>
      <c r="M36" s="224">
        <v>0.57462999999999997</v>
      </c>
    </row>
    <row r="37" spans="1:13" ht="12.75" customHeight="1" x14ac:dyDescent="0.2">
      <c r="A37" s="743" t="s">
        <v>113</v>
      </c>
      <c r="B37" s="254">
        <v>199938</v>
      </c>
      <c r="C37" s="265">
        <v>132245</v>
      </c>
      <c r="D37" s="255">
        <v>187</v>
      </c>
      <c r="E37" s="255">
        <v>91</v>
      </c>
      <c r="F37" s="175">
        <v>180203</v>
      </c>
      <c r="G37" s="194">
        <v>122409</v>
      </c>
      <c r="H37" s="175">
        <v>16624</v>
      </c>
      <c r="I37" s="194">
        <v>8020</v>
      </c>
      <c r="J37" s="175">
        <v>1455</v>
      </c>
      <c r="K37" s="176">
        <v>832</v>
      </c>
      <c r="L37" s="175">
        <v>1469</v>
      </c>
      <c r="M37" s="256">
        <v>893</v>
      </c>
    </row>
    <row r="38" spans="1:13" ht="12.75" customHeight="1" thickBot="1" x14ac:dyDescent="0.25">
      <c r="A38" s="744"/>
      <c r="B38" s="577">
        <v>1</v>
      </c>
      <c r="C38" s="518">
        <v>0.66142999999999996</v>
      </c>
      <c r="D38" s="575">
        <v>9.3999999999999997E-4</v>
      </c>
      <c r="E38" s="517">
        <v>0.48663000000000001</v>
      </c>
      <c r="F38" s="575">
        <v>0.90129000000000004</v>
      </c>
      <c r="G38" s="181">
        <v>0.67927999999999999</v>
      </c>
      <c r="H38" s="575">
        <v>8.3150000000000002E-2</v>
      </c>
      <c r="I38" s="181">
        <v>0.48243999999999998</v>
      </c>
      <c r="J38" s="575">
        <v>7.28E-3</v>
      </c>
      <c r="K38" s="181">
        <v>0.57181999999999999</v>
      </c>
      <c r="L38" s="575">
        <v>7.3499999999999998E-3</v>
      </c>
      <c r="M38" s="182">
        <v>0.6079</v>
      </c>
    </row>
    <row r="40" spans="1:13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13" x14ac:dyDescent="0.2">
      <c r="A41" s="640"/>
    </row>
    <row r="42" spans="1:13" x14ac:dyDescent="0.2">
      <c r="A42" s="650" t="s">
        <v>471</v>
      </c>
    </row>
    <row r="43" spans="1:13" x14ac:dyDescent="0.2">
      <c r="A43" s="650" t="s">
        <v>472</v>
      </c>
      <c r="E43" s="653" t="s">
        <v>461</v>
      </c>
    </row>
    <row r="44" spans="1:13" x14ac:dyDescent="0.2">
      <c r="A44" s="651"/>
    </row>
    <row r="45" spans="1:13" x14ac:dyDescent="0.2">
      <c r="A45" s="652" t="s">
        <v>473</v>
      </c>
    </row>
  </sheetData>
  <mergeCells count="25">
    <mergeCell ref="L3:M3"/>
    <mergeCell ref="A17:A18"/>
    <mergeCell ref="A19:A20"/>
    <mergeCell ref="A21:A22"/>
    <mergeCell ref="A1:M1"/>
    <mergeCell ref="A2:A4"/>
    <mergeCell ref="B2:M2"/>
    <mergeCell ref="D3:E3"/>
    <mergeCell ref="F3:G3"/>
    <mergeCell ref="H3:I3"/>
    <mergeCell ref="J3:K3"/>
    <mergeCell ref="A5:A6"/>
    <mergeCell ref="A7:A8"/>
    <mergeCell ref="A9:A10"/>
    <mergeCell ref="A11:A12"/>
    <mergeCell ref="A13:A14"/>
    <mergeCell ref="A15:A16"/>
    <mergeCell ref="A37:A38"/>
    <mergeCell ref="A23:A24"/>
    <mergeCell ref="A25:A26"/>
    <mergeCell ref="A29:A30"/>
    <mergeCell ref="A31:A32"/>
    <mergeCell ref="A33:A34"/>
    <mergeCell ref="A35:A36"/>
    <mergeCell ref="A27:A28"/>
  </mergeCells>
  <conditionalFormatting sqref="A5:IV5">
    <cfRule type="cellIs" dxfId="685" priority="104" stopIfTrue="1" operator="equal">
      <formula>0</formula>
    </cfRule>
  </conditionalFormatting>
  <conditionalFormatting sqref="A6:IV6">
    <cfRule type="cellIs" dxfId="684" priority="103" stopIfTrue="1" operator="lessThan">
      <formula>0.0005</formula>
    </cfRule>
    <cfRule type="cellIs" dxfId="683" priority="102" stopIfTrue="1" operator="equal">
      <formula>1</formula>
    </cfRule>
  </conditionalFormatting>
  <conditionalFormatting sqref="A8:IV8">
    <cfRule type="cellIs" dxfId="682" priority="109" stopIfTrue="1" operator="lessThan">
      <formula>0.0005</formula>
    </cfRule>
    <cfRule type="cellIs" dxfId="681" priority="108" stopIfTrue="1" operator="equal">
      <formula>1</formula>
    </cfRule>
  </conditionalFormatting>
  <conditionalFormatting sqref="A9:IV9">
    <cfRule type="cellIs" dxfId="680" priority="98" stopIfTrue="1" operator="equal">
      <formula>0</formula>
    </cfRule>
  </conditionalFormatting>
  <conditionalFormatting sqref="A10:IV10">
    <cfRule type="cellIs" dxfId="679" priority="97" stopIfTrue="1" operator="lessThan">
      <formula>0.0005</formula>
    </cfRule>
    <cfRule type="cellIs" dxfId="678" priority="96" stopIfTrue="1" operator="equal">
      <formula>1</formula>
    </cfRule>
  </conditionalFormatting>
  <conditionalFormatting sqref="A11:IV11">
    <cfRule type="cellIs" dxfId="677" priority="92" stopIfTrue="1" operator="equal">
      <formula>0</formula>
    </cfRule>
  </conditionalFormatting>
  <conditionalFormatting sqref="A12:IV12">
    <cfRule type="cellIs" dxfId="676" priority="91" stopIfTrue="1" operator="lessThan">
      <formula>0.0005</formula>
    </cfRule>
    <cfRule type="cellIs" dxfId="675" priority="90" stopIfTrue="1" operator="equal">
      <formula>1</formula>
    </cfRule>
  </conditionalFormatting>
  <conditionalFormatting sqref="A13:IV13">
    <cfRule type="cellIs" dxfId="674" priority="86" stopIfTrue="1" operator="equal">
      <formula>0</formula>
    </cfRule>
  </conditionalFormatting>
  <conditionalFormatting sqref="A14:IV14">
    <cfRule type="cellIs" dxfId="673" priority="85" stopIfTrue="1" operator="lessThan">
      <formula>0.0005</formula>
    </cfRule>
    <cfRule type="cellIs" dxfId="672" priority="84" stopIfTrue="1" operator="equal">
      <formula>1</formula>
    </cfRule>
  </conditionalFormatting>
  <conditionalFormatting sqref="A15:IV15">
    <cfRule type="cellIs" dxfId="671" priority="80" stopIfTrue="1" operator="equal">
      <formula>0</formula>
    </cfRule>
  </conditionalFormatting>
  <conditionalFormatting sqref="A16:IV16">
    <cfRule type="cellIs" dxfId="670" priority="79" stopIfTrue="1" operator="lessThan">
      <formula>0.0005</formula>
    </cfRule>
    <cfRule type="cellIs" dxfId="669" priority="78" stopIfTrue="1" operator="equal">
      <formula>1</formula>
    </cfRule>
  </conditionalFormatting>
  <conditionalFormatting sqref="A17:IV17">
    <cfRule type="cellIs" dxfId="668" priority="74" stopIfTrue="1" operator="equal">
      <formula>0</formula>
    </cfRule>
  </conditionalFormatting>
  <conditionalFormatting sqref="A18:IV18">
    <cfRule type="cellIs" dxfId="667" priority="72" stopIfTrue="1" operator="equal">
      <formula>1</formula>
    </cfRule>
    <cfRule type="cellIs" dxfId="666" priority="73" stopIfTrue="1" operator="lessThan">
      <formula>0.0005</formula>
    </cfRule>
  </conditionalFormatting>
  <conditionalFormatting sqref="A19:IV19">
    <cfRule type="cellIs" dxfId="665" priority="68" stopIfTrue="1" operator="equal">
      <formula>0</formula>
    </cfRule>
  </conditionalFormatting>
  <conditionalFormatting sqref="A20:IV20">
    <cfRule type="cellIs" dxfId="664" priority="67" stopIfTrue="1" operator="lessThan">
      <formula>0.0005</formula>
    </cfRule>
    <cfRule type="cellIs" dxfId="663" priority="66" stopIfTrue="1" operator="equal">
      <formula>1</formula>
    </cfRule>
  </conditionalFormatting>
  <conditionalFormatting sqref="A21:IV21">
    <cfRule type="cellIs" dxfId="662" priority="62" stopIfTrue="1" operator="equal">
      <formula>0</formula>
    </cfRule>
  </conditionalFormatting>
  <conditionalFormatting sqref="A22:IV22">
    <cfRule type="cellIs" dxfId="661" priority="60" stopIfTrue="1" operator="equal">
      <formula>1</formula>
    </cfRule>
    <cfRule type="cellIs" dxfId="660" priority="61" stopIfTrue="1" operator="lessThan">
      <formula>0.0005</formula>
    </cfRule>
  </conditionalFormatting>
  <conditionalFormatting sqref="A23:IV23">
    <cfRule type="cellIs" dxfId="659" priority="56" stopIfTrue="1" operator="equal">
      <formula>0</formula>
    </cfRule>
  </conditionalFormatting>
  <conditionalFormatting sqref="A24:IV24">
    <cfRule type="cellIs" dxfId="658" priority="55" stopIfTrue="1" operator="lessThan">
      <formula>0.0005</formula>
    </cfRule>
    <cfRule type="cellIs" dxfId="657" priority="54" stopIfTrue="1" operator="equal">
      <formula>1</formula>
    </cfRule>
  </conditionalFormatting>
  <conditionalFormatting sqref="A25:IV25">
    <cfRule type="cellIs" dxfId="656" priority="50" stopIfTrue="1" operator="equal">
      <formula>0</formula>
    </cfRule>
  </conditionalFormatting>
  <conditionalFormatting sqref="A26:IV26">
    <cfRule type="cellIs" dxfId="655" priority="48" stopIfTrue="1" operator="equal">
      <formula>1</formula>
    </cfRule>
    <cfRule type="cellIs" dxfId="654" priority="49" stopIfTrue="1" operator="lessThan">
      <formula>0.0005</formula>
    </cfRule>
  </conditionalFormatting>
  <conditionalFormatting sqref="A27:IV27">
    <cfRule type="cellIs" dxfId="653" priority="44" stopIfTrue="1" operator="equal">
      <formula>0</formula>
    </cfRule>
  </conditionalFormatting>
  <conditionalFormatting sqref="A28:IV28">
    <cfRule type="cellIs" dxfId="652" priority="43" stopIfTrue="1" operator="lessThan">
      <formula>0.0005</formula>
    </cfRule>
    <cfRule type="cellIs" dxfId="651" priority="42" stopIfTrue="1" operator="equal">
      <formula>1</formula>
    </cfRule>
  </conditionalFormatting>
  <conditionalFormatting sqref="A29:IV29">
    <cfRule type="cellIs" dxfId="650" priority="38" stopIfTrue="1" operator="equal">
      <formula>0</formula>
    </cfRule>
  </conditionalFormatting>
  <conditionalFormatting sqref="A30:IV30">
    <cfRule type="cellIs" dxfId="649" priority="37" stopIfTrue="1" operator="lessThan">
      <formula>0.0005</formula>
    </cfRule>
    <cfRule type="cellIs" dxfId="648" priority="36" stopIfTrue="1" operator="equal">
      <formula>1</formula>
    </cfRule>
  </conditionalFormatting>
  <conditionalFormatting sqref="A31:IV31">
    <cfRule type="cellIs" dxfId="647" priority="32" stopIfTrue="1" operator="equal">
      <formula>0</formula>
    </cfRule>
  </conditionalFormatting>
  <conditionalFormatting sqref="A32:IV32">
    <cfRule type="cellIs" dxfId="646" priority="31" stopIfTrue="1" operator="lessThan">
      <formula>0.0005</formula>
    </cfRule>
    <cfRule type="cellIs" dxfId="645" priority="30" stopIfTrue="1" operator="equal">
      <formula>1</formula>
    </cfRule>
  </conditionalFormatting>
  <conditionalFormatting sqref="A33:IV33">
    <cfRule type="cellIs" dxfId="644" priority="11" stopIfTrue="1" operator="equal">
      <formula>0</formula>
    </cfRule>
  </conditionalFormatting>
  <conditionalFormatting sqref="A34:IV34">
    <cfRule type="cellIs" dxfId="643" priority="10" stopIfTrue="1" operator="lessThan">
      <formula>0.0005</formula>
    </cfRule>
    <cfRule type="cellIs" dxfId="642" priority="9" stopIfTrue="1" operator="equal">
      <formula>1</formula>
    </cfRule>
  </conditionalFormatting>
  <conditionalFormatting sqref="A35:IV35">
    <cfRule type="cellIs" dxfId="641" priority="8" stopIfTrue="1" operator="equal">
      <formula>0</formula>
    </cfRule>
  </conditionalFormatting>
  <conditionalFormatting sqref="A36:IV36">
    <cfRule type="cellIs" dxfId="640" priority="7" stopIfTrue="1" operator="lessThan">
      <formula>0.0005</formula>
    </cfRule>
    <cfRule type="cellIs" dxfId="639" priority="6" stopIfTrue="1" operator="equal">
      <formula>1</formula>
    </cfRule>
  </conditionalFormatting>
  <conditionalFormatting sqref="A37:IV37">
    <cfRule type="cellIs" dxfId="638" priority="5" stopIfTrue="1" operator="equal">
      <formula>0</formula>
    </cfRule>
  </conditionalFormatting>
  <conditionalFormatting sqref="A38:IV38">
    <cfRule type="cellIs" dxfId="637" priority="1" stopIfTrue="1" operator="equal">
      <formula>1</formula>
    </cfRule>
    <cfRule type="cellIs" dxfId="636" priority="2" stopIfTrue="1" operator="lessThan">
      <formula>0.0005</formula>
    </cfRule>
  </conditionalFormatting>
  <conditionalFormatting sqref="B7:IV7">
    <cfRule type="cellIs" dxfId="635" priority="114" stopIfTrue="1" operator="equal">
      <formula>0</formula>
    </cfRule>
  </conditionalFormatting>
  <hyperlinks>
    <hyperlink ref="A45" r:id="rId1" display="Publikation und Tabellen stehen unter der Lizenz CC BY-SA DEED 4.0." xr:uid="{FC412FF2-D580-46FC-BE9A-11622084EBF7}"/>
    <hyperlink ref="E43" r:id="rId2" xr:uid="{2FD5FEBC-A29B-406B-AE71-1677C138A51D}"/>
  </hyperlinks>
  <pageMargins left="0.78740157480314965" right="0.78740157480314965" top="0.98425196850393704" bottom="0.98425196850393704" header="0.51181102362204722" footer="0.51181102362204722"/>
  <pageSetup paperSize="9" scale="66" orientation="portrait" r:id="rId3"/>
  <headerFooter scaleWithDoc="0" alignWithMargins="0"/>
  <legacyDrawingHF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CADE3-3DF0-432B-95DF-04248DD0FFE9}">
  <dimension ref="A1:W47"/>
  <sheetViews>
    <sheetView view="pageBreakPreview" zoomScaleNormal="100" zoomScaleSheetLayoutView="100" workbookViewId="0">
      <selection sqref="A1:R1"/>
    </sheetView>
  </sheetViews>
  <sheetFormatPr baseColWidth="10" defaultRowHeight="12.75" x14ac:dyDescent="0.2"/>
  <cols>
    <col min="1" max="1" width="14.7109375" style="25" customWidth="1"/>
    <col min="2" max="18" width="9.7109375" style="25" customWidth="1"/>
    <col min="19" max="19" width="8.5703125" style="25" customWidth="1"/>
    <col min="20" max="20" width="0" style="25" hidden="1" customWidth="1"/>
    <col min="21" max="16384" width="11.42578125" style="25"/>
  </cols>
  <sheetData>
    <row r="1" spans="1:23" s="24" customFormat="1" ht="39.950000000000003" customHeight="1" thickBot="1" x14ac:dyDescent="0.25">
      <c r="A1" s="753" t="str">
        <f>"Tabelle 4: Finanzierung im Rechnungsjahr (in Tausend Euro) nach Ländern " &amp;Hilfswerte!B1</f>
        <v>Tabelle 4: Finanzierung im Rechnungsjahr (in Tausend Euro) nach Ländern 2018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  <c r="Q1" s="753"/>
      <c r="R1" s="753"/>
      <c r="S1" s="59"/>
      <c r="T1" s="59"/>
      <c r="U1" s="59"/>
      <c r="V1" s="59"/>
      <c r="W1" s="60"/>
    </row>
    <row r="2" spans="1:23" x14ac:dyDescent="0.2">
      <c r="A2" s="708" t="s">
        <v>14</v>
      </c>
      <c r="B2" s="754" t="s">
        <v>102</v>
      </c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8"/>
    </row>
    <row r="3" spans="1:23" ht="12.75" customHeight="1" x14ac:dyDescent="0.2">
      <c r="A3" s="709"/>
      <c r="B3" s="755"/>
      <c r="C3" s="759" t="s">
        <v>15</v>
      </c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  <c r="R3" s="760"/>
      <c r="T3" s="25" t="s">
        <v>0</v>
      </c>
    </row>
    <row r="4" spans="1:23" ht="36.75" customHeight="1" x14ac:dyDescent="0.2">
      <c r="A4" s="709"/>
      <c r="B4" s="755"/>
      <c r="C4" s="763" t="s">
        <v>36</v>
      </c>
      <c r="D4" s="764" t="s">
        <v>29</v>
      </c>
      <c r="E4" s="764"/>
      <c r="F4" s="764"/>
      <c r="G4" s="764"/>
      <c r="H4" s="764"/>
      <c r="I4" s="763" t="s">
        <v>30</v>
      </c>
      <c r="J4" s="763"/>
      <c r="K4" s="763"/>
      <c r="L4" s="763"/>
      <c r="M4" s="763"/>
      <c r="N4" s="763"/>
      <c r="O4" s="763"/>
      <c r="P4" s="763"/>
      <c r="Q4" s="763"/>
      <c r="R4" s="765" t="s">
        <v>31</v>
      </c>
    </row>
    <row r="5" spans="1:23" ht="10.5" customHeight="1" x14ac:dyDescent="0.2">
      <c r="A5" s="709"/>
      <c r="B5" s="755"/>
      <c r="C5" s="763"/>
      <c r="D5" s="762" t="s">
        <v>25</v>
      </c>
      <c r="E5" s="761"/>
      <c r="F5" s="761"/>
      <c r="G5" s="761" t="s">
        <v>32</v>
      </c>
      <c r="H5" s="761" t="s">
        <v>14</v>
      </c>
      <c r="I5" s="761" t="s">
        <v>33</v>
      </c>
      <c r="J5" s="762" t="s">
        <v>24</v>
      </c>
      <c r="K5" s="761"/>
      <c r="L5" s="761"/>
      <c r="M5" s="751" t="s">
        <v>106</v>
      </c>
      <c r="N5" s="751" t="s">
        <v>107</v>
      </c>
      <c r="O5" s="750" t="s">
        <v>16</v>
      </c>
      <c r="P5" s="751"/>
      <c r="Q5" s="751" t="s">
        <v>37</v>
      </c>
      <c r="R5" s="765"/>
    </row>
    <row r="6" spans="1:23" s="61" customFormat="1" ht="61.5" customHeight="1" x14ac:dyDescent="0.2">
      <c r="A6" s="710"/>
      <c r="B6" s="756"/>
      <c r="C6" s="763"/>
      <c r="D6" s="39"/>
      <c r="E6" s="574" t="s">
        <v>34</v>
      </c>
      <c r="F6" s="574" t="s">
        <v>35</v>
      </c>
      <c r="G6" s="761"/>
      <c r="H6" s="761"/>
      <c r="I6" s="761"/>
      <c r="J6" s="266"/>
      <c r="K6" s="574" t="s">
        <v>438</v>
      </c>
      <c r="L6" s="574" t="s">
        <v>439</v>
      </c>
      <c r="M6" s="751"/>
      <c r="N6" s="751"/>
      <c r="O6" s="266"/>
      <c r="P6" s="574" t="s">
        <v>440</v>
      </c>
      <c r="Q6" s="751"/>
      <c r="R6" s="765"/>
    </row>
    <row r="7" spans="1:23" s="31" customFormat="1" x14ac:dyDescent="0.2">
      <c r="A7" s="752" t="s">
        <v>83</v>
      </c>
      <c r="B7" s="279">
        <v>221997.89600000001</v>
      </c>
      <c r="C7" s="168">
        <v>92260.717000000004</v>
      </c>
      <c r="D7" s="611">
        <v>41159.118000000002</v>
      </c>
      <c r="E7" s="168">
        <v>38399.798000000003</v>
      </c>
      <c r="F7" s="168">
        <v>2759.32</v>
      </c>
      <c r="G7" s="273">
        <v>4962.0389999999998</v>
      </c>
      <c r="H7" s="150">
        <v>16077.602999999999</v>
      </c>
      <c r="I7" s="228">
        <v>428.87900000000002</v>
      </c>
      <c r="J7" s="228">
        <v>47050.163</v>
      </c>
      <c r="K7" s="229">
        <v>45106.474999999999</v>
      </c>
      <c r="L7" s="229">
        <v>1535.412</v>
      </c>
      <c r="M7" s="613">
        <v>4655.0050000000001</v>
      </c>
      <c r="N7" s="614">
        <v>1095.6500000000001</v>
      </c>
      <c r="O7" s="251">
        <v>1449.1610000000001</v>
      </c>
      <c r="P7" s="229">
        <v>1422.11</v>
      </c>
      <c r="Q7" s="274">
        <v>5776.1940000000004</v>
      </c>
      <c r="R7" s="230">
        <v>7083.3670000000002</v>
      </c>
      <c r="T7" s="62">
        <v>10747479</v>
      </c>
    </row>
    <row r="8" spans="1:23" s="32" customFormat="1" ht="11.25" x14ac:dyDescent="0.2">
      <c r="A8" s="690"/>
      <c r="B8" s="269">
        <v>1</v>
      </c>
      <c r="C8" s="201">
        <v>0.41559000000000001</v>
      </c>
      <c r="D8" s="270">
        <v>0.18540000000000001</v>
      </c>
      <c r="E8" s="201">
        <v>0.93296000000000001</v>
      </c>
      <c r="F8" s="201">
        <v>6.7040000000000002E-2</v>
      </c>
      <c r="G8" s="269">
        <v>2.2349999999999998E-2</v>
      </c>
      <c r="H8" s="260">
        <v>7.2419999999999998E-2</v>
      </c>
      <c r="I8" s="270">
        <v>1.9300000000000001E-3</v>
      </c>
      <c r="J8" s="270">
        <v>0.21193999999999999</v>
      </c>
      <c r="K8" s="201">
        <v>0.95869000000000004</v>
      </c>
      <c r="L8" s="201">
        <v>3.2629999999999999E-2</v>
      </c>
      <c r="M8" s="269">
        <v>2.0969999999999999E-2</v>
      </c>
      <c r="N8" s="269">
        <v>4.9399999999999999E-3</v>
      </c>
      <c r="O8" s="220">
        <v>6.5300000000000002E-3</v>
      </c>
      <c r="P8" s="201">
        <v>0.98133000000000004</v>
      </c>
      <c r="Q8" s="269">
        <v>2.6020000000000001E-2</v>
      </c>
      <c r="R8" s="302">
        <v>3.1910000000000001E-2</v>
      </c>
    </row>
    <row r="9" spans="1:23" s="31" customFormat="1" ht="12.75" customHeight="1" x14ac:dyDescent="0.2">
      <c r="A9" s="690" t="s">
        <v>84</v>
      </c>
      <c r="B9" s="284">
        <v>230473.47099999999</v>
      </c>
      <c r="C9" s="275">
        <v>94794.853000000003</v>
      </c>
      <c r="D9" s="612">
        <v>59658.951000000001</v>
      </c>
      <c r="E9" s="275">
        <v>55810.671000000002</v>
      </c>
      <c r="F9" s="275">
        <v>3848.28</v>
      </c>
      <c r="G9" s="276">
        <v>6942.174</v>
      </c>
      <c r="H9" s="277">
        <v>12745.58</v>
      </c>
      <c r="I9" s="225">
        <v>5182.7150000000001</v>
      </c>
      <c r="J9" s="225">
        <v>26460.523000000001</v>
      </c>
      <c r="K9" s="226">
        <v>26443.7</v>
      </c>
      <c r="L9" s="226">
        <v>0</v>
      </c>
      <c r="M9" s="276">
        <v>8259.9089999999997</v>
      </c>
      <c r="N9" s="278">
        <v>0</v>
      </c>
      <c r="O9" s="271">
        <v>3282.5439999999999</v>
      </c>
      <c r="P9" s="226">
        <v>0</v>
      </c>
      <c r="Q9" s="278">
        <v>3864.569</v>
      </c>
      <c r="R9" s="227">
        <v>9281.6530000000002</v>
      </c>
      <c r="T9" s="62">
        <v>12502281</v>
      </c>
    </row>
    <row r="10" spans="1:23" s="32" customFormat="1" ht="12.75" customHeight="1" x14ac:dyDescent="0.2">
      <c r="A10" s="690"/>
      <c r="B10" s="269">
        <v>1</v>
      </c>
      <c r="C10" s="201">
        <v>0.4113</v>
      </c>
      <c r="D10" s="270">
        <v>0.25885000000000002</v>
      </c>
      <c r="E10" s="201">
        <v>0.9355</v>
      </c>
      <c r="F10" s="201">
        <v>6.4500000000000002E-2</v>
      </c>
      <c r="G10" s="269">
        <v>3.0120000000000001E-2</v>
      </c>
      <c r="H10" s="260">
        <v>5.5300000000000002E-2</v>
      </c>
      <c r="I10" s="270">
        <v>2.249E-2</v>
      </c>
      <c r="J10" s="270">
        <v>0.11481</v>
      </c>
      <c r="K10" s="201">
        <v>0.99936000000000003</v>
      </c>
      <c r="L10" s="201" t="s">
        <v>452</v>
      </c>
      <c r="M10" s="269">
        <v>3.5839999999999997E-2</v>
      </c>
      <c r="N10" s="269" t="s">
        <v>452</v>
      </c>
      <c r="O10" s="220">
        <v>1.4239999999999999E-2</v>
      </c>
      <c r="P10" s="201" t="s">
        <v>452</v>
      </c>
      <c r="Q10" s="269">
        <v>1.677E-2</v>
      </c>
      <c r="R10" s="302">
        <v>4.027E-2</v>
      </c>
    </row>
    <row r="11" spans="1:23" s="31" customFormat="1" ht="12.75" customHeight="1" x14ac:dyDescent="0.2">
      <c r="A11" s="690" t="s">
        <v>85</v>
      </c>
      <c r="B11" s="284">
        <v>53775.71</v>
      </c>
      <c r="C11" s="275">
        <v>13477.097</v>
      </c>
      <c r="D11" s="612">
        <v>0</v>
      </c>
      <c r="E11" s="275">
        <v>0</v>
      </c>
      <c r="F11" s="275">
        <v>0</v>
      </c>
      <c r="G11" s="276">
        <v>0</v>
      </c>
      <c r="H11" s="277">
        <v>19684.951000000001</v>
      </c>
      <c r="I11" s="225">
        <v>564.89</v>
      </c>
      <c r="J11" s="225">
        <v>13172.548000000001</v>
      </c>
      <c r="K11" s="226">
        <v>12025.648999999999</v>
      </c>
      <c r="L11" s="226">
        <v>797.82799999999997</v>
      </c>
      <c r="M11" s="276">
        <v>6249.442</v>
      </c>
      <c r="N11" s="278">
        <v>1</v>
      </c>
      <c r="O11" s="271">
        <v>159.03800000000001</v>
      </c>
      <c r="P11" s="226">
        <v>159.03800000000001</v>
      </c>
      <c r="Q11" s="278">
        <v>119.777</v>
      </c>
      <c r="R11" s="227">
        <v>346.96699999999998</v>
      </c>
      <c r="T11" s="62">
        <v>3405342</v>
      </c>
    </row>
    <row r="12" spans="1:23" s="32" customFormat="1" ht="12.75" customHeight="1" x14ac:dyDescent="0.2">
      <c r="A12" s="690"/>
      <c r="B12" s="269">
        <v>1</v>
      </c>
      <c r="C12" s="201">
        <v>0.25062000000000001</v>
      </c>
      <c r="D12" s="270" t="s">
        <v>452</v>
      </c>
      <c r="E12" s="201" t="s">
        <v>452</v>
      </c>
      <c r="F12" s="201" t="s">
        <v>452</v>
      </c>
      <c r="G12" s="269" t="s">
        <v>452</v>
      </c>
      <c r="H12" s="260">
        <v>0.36606</v>
      </c>
      <c r="I12" s="270">
        <v>1.0500000000000001E-2</v>
      </c>
      <c r="J12" s="270">
        <v>0.24495</v>
      </c>
      <c r="K12" s="201">
        <v>0.91293000000000002</v>
      </c>
      <c r="L12" s="201">
        <v>6.0569999999999999E-2</v>
      </c>
      <c r="M12" s="269">
        <v>0.11620999999999999</v>
      </c>
      <c r="N12" s="269">
        <v>2.0000000000000002E-5</v>
      </c>
      <c r="O12" s="220">
        <v>2.96E-3</v>
      </c>
      <c r="P12" s="201">
        <v>1</v>
      </c>
      <c r="Q12" s="269">
        <v>2.2300000000000002E-3</v>
      </c>
      <c r="R12" s="302">
        <v>6.45E-3</v>
      </c>
    </row>
    <row r="13" spans="1:23" s="31" customFormat="1" ht="12.75" customHeight="1" x14ac:dyDescent="0.2">
      <c r="A13" s="690" t="s">
        <v>86</v>
      </c>
      <c r="B13" s="284">
        <v>15537.495999999999</v>
      </c>
      <c r="C13" s="275">
        <v>3956.7069999999999</v>
      </c>
      <c r="D13" s="612">
        <v>1575.829</v>
      </c>
      <c r="E13" s="275">
        <v>1575.829</v>
      </c>
      <c r="F13" s="275">
        <v>0</v>
      </c>
      <c r="G13" s="276">
        <v>4396.2669999999998</v>
      </c>
      <c r="H13" s="277">
        <v>2055.893</v>
      </c>
      <c r="I13" s="225">
        <v>80.004999999999995</v>
      </c>
      <c r="J13" s="225">
        <v>2439.0340000000001</v>
      </c>
      <c r="K13" s="226">
        <v>2318.855</v>
      </c>
      <c r="L13" s="226">
        <v>69.081999999999994</v>
      </c>
      <c r="M13" s="276">
        <v>356.387</v>
      </c>
      <c r="N13" s="278">
        <v>81.900999999999996</v>
      </c>
      <c r="O13" s="271">
        <v>314.14800000000002</v>
      </c>
      <c r="P13" s="226">
        <v>302.45800000000003</v>
      </c>
      <c r="Q13" s="278">
        <v>143.07400000000001</v>
      </c>
      <c r="R13" s="227">
        <v>138.251</v>
      </c>
      <c r="T13" s="62">
        <v>2541950</v>
      </c>
    </row>
    <row r="14" spans="1:23" s="32" customFormat="1" ht="12.75" customHeight="1" x14ac:dyDescent="0.2">
      <c r="A14" s="690"/>
      <c r="B14" s="269">
        <v>1</v>
      </c>
      <c r="C14" s="201">
        <v>0.25466</v>
      </c>
      <c r="D14" s="270">
        <v>0.10142</v>
      </c>
      <c r="E14" s="201">
        <v>1</v>
      </c>
      <c r="F14" s="201" t="s">
        <v>452</v>
      </c>
      <c r="G14" s="269">
        <v>0.28294999999999998</v>
      </c>
      <c r="H14" s="260">
        <v>0.13231999999999999</v>
      </c>
      <c r="I14" s="270">
        <v>5.1500000000000001E-3</v>
      </c>
      <c r="J14" s="270">
        <v>0.15698000000000001</v>
      </c>
      <c r="K14" s="201">
        <v>0.95072999999999996</v>
      </c>
      <c r="L14" s="201">
        <v>2.8320000000000001E-2</v>
      </c>
      <c r="M14" s="269">
        <v>2.2939999999999999E-2</v>
      </c>
      <c r="N14" s="269">
        <v>5.2700000000000004E-3</v>
      </c>
      <c r="O14" s="220">
        <v>2.0219999999999998E-2</v>
      </c>
      <c r="P14" s="201">
        <v>0.96279000000000003</v>
      </c>
      <c r="Q14" s="269">
        <v>9.2099999999999994E-3</v>
      </c>
      <c r="R14" s="302">
        <v>8.8999999999999999E-3</v>
      </c>
    </row>
    <row r="15" spans="1:23" s="31" customFormat="1" ht="12.75" customHeight="1" x14ac:dyDescent="0.2">
      <c r="A15" s="690" t="s">
        <v>87</v>
      </c>
      <c r="B15" s="284">
        <v>15405.442999999999</v>
      </c>
      <c r="C15" s="275">
        <v>3341.73</v>
      </c>
      <c r="D15" s="612">
        <v>5149.7</v>
      </c>
      <c r="E15" s="275">
        <v>5149.7</v>
      </c>
      <c r="F15" s="275">
        <v>0</v>
      </c>
      <c r="G15" s="276">
        <v>0</v>
      </c>
      <c r="H15" s="277">
        <v>449.80399999999997</v>
      </c>
      <c r="I15" s="225">
        <v>0</v>
      </c>
      <c r="J15" s="225">
        <v>3841.2820000000002</v>
      </c>
      <c r="K15" s="226">
        <v>3841.2820000000002</v>
      </c>
      <c r="L15" s="226">
        <v>0</v>
      </c>
      <c r="M15" s="276">
        <v>442.27</v>
      </c>
      <c r="N15" s="278">
        <v>0</v>
      </c>
      <c r="O15" s="271">
        <v>1486.175</v>
      </c>
      <c r="P15" s="226">
        <v>1385.298</v>
      </c>
      <c r="Q15" s="278">
        <v>0</v>
      </c>
      <c r="R15" s="227">
        <v>694.48199999999997</v>
      </c>
      <c r="T15" s="62">
        <v>662940</v>
      </c>
    </row>
    <row r="16" spans="1:23" s="32" customFormat="1" ht="12.75" customHeight="1" x14ac:dyDescent="0.2">
      <c r="A16" s="690"/>
      <c r="B16" s="269">
        <v>1</v>
      </c>
      <c r="C16" s="201">
        <v>0.21692</v>
      </c>
      <c r="D16" s="270">
        <v>0.33428000000000002</v>
      </c>
      <c r="E16" s="201">
        <v>1</v>
      </c>
      <c r="F16" s="201" t="s">
        <v>452</v>
      </c>
      <c r="G16" s="269" t="s">
        <v>452</v>
      </c>
      <c r="H16" s="260">
        <v>2.92E-2</v>
      </c>
      <c r="I16" s="270" t="s">
        <v>452</v>
      </c>
      <c r="J16" s="270">
        <v>0.24934999999999999</v>
      </c>
      <c r="K16" s="201">
        <v>1</v>
      </c>
      <c r="L16" s="201" t="s">
        <v>452</v>
      </c>
      <c r="M16" s="269">
        <v>2.8709999999999999E-2</v>
      </c>
      <c r="N16" s="269" t="s">
        <v>452</v>
      </c>
      <c r="O16" s="220">
        <v>9.647E-2</v>
      </c>
      <c r="P16" s="201">
        <v>0.93211999999999995</v>
      </c>
      <c r="Q16" s="269" t="s">
        <v>452</v>
      </c>
      <c r="R16" s="302">
        <v>4.5080000000000002E-2</v>
      </c>
    </row>
    <row r="17" spans="1:20" s="31" customFormat="1" ht="12.75" customHeight="1" x14ac:dyDescent="0.2">
      <c r="A17" s="690" t="s">
        <v>88</v>
      </c>
      <c r="B17" s="284">
        <v>22404.761999999999</v>
      </c>
      <c r="C17" s="275">
        <v>7741.4679999999998</v>
      </c>
      <c r="D17" s="612">
        <v>0</v>
      </c>
      <c r="E17" s="275">
        <v>0</v>
      </c>
      <c r="F17" s="275">
        <v>0</v>
      </c>
      <c r="G17" s="276">
        <v>0</v>
      </c>
      <c r="H17" s="277">
        <v>7266</v>
      </c>
      <c r="I17" s="225">
        <v>0</v>
      </c>
      <c r="J17" s="225">
        <v>4934.598</v>
      </c>
      <c r="K17" s="226">
        <v>2650.6869999999999</v>
      </c>
      <c r="L17" s="226">
        <v>1045.6849999999999</v>
      </c>
      <c r="M17" s="276">
        <v>317.97399999999999</v>
      </c>
      <c r="N17" s="278">
        <v>0</v>
      </c>
      <c r="O17" s="271">
        <v>185.59299999999999</v>
      </c>
      <c r="P17" s="226">
        <v>103.711</v>
      </c>
      <c r="Q17" s="278">
        <v>527.24099999999999</v>
      </c>
      <c r="R17" s="227">
        <v>1431.8879999999999</v>
      </c>
      <c r="T17" s="62">
        <v>1760322</v>
      </c>
    </row>
    <row r="18" spans="1:20" s="32" customFormat="1" ht="12.75" customHeight="1" x14ac:dyDescent="0.2">
      <c r="A18" s="690"/>
      <c r="B18" s="269">
        <v>1</v>
      </c>
      <c r="C18" s="201">
        <v>0.34553</v>
      </c>
      <c r="D18" s="270" t="s">
        <v>452</v>
      </c>
      <c r="E18" s="201" t="s">
        <v>452</v>
      </c>
      <c r="F18" s="201" t="s">
        <v>452</v>
      </c>
      <c r="G18" s="269" t="s">
        <v>452</v>
      </c>
      <c r="H18" s="260">
        <v>0.32430999999999999</v>
      </c>
      <c r="I18" s="270" t="s">
        <v>452</v>
      </c>
      <c r="J18" s="270">
        <v>0.22025</v>
      </c>
      <c r="K18" s="201">
        <v>0.53715999999999997</v>
      </c>
      <c r="L18" s="201">
        <v>0.21190999999999999</v>
      </c>
      <c r="M18" s="269">
        <v>1.4189999999999999E-2</v>
      </c>
      <c r="N18" s="269" t="s">
        <v>452</v>
      </c>
      <c r="O18" s="220">
        <v>8.2799999999999992E-3</v>
      </c>
      <c r="P18" s="201">
        <v>0.55881000000000003</v>
      </c>
      <c r="Q18" s="269">
        <v>2.3529999999999999E-2</v>
      </c>
      <c r="R18" s="302">
        <v>6.3909999999999995E-2</v>
      </c>
    </row>
    <row r="19" spans="1:20" s="31" customFormat="1" ht="12.75" customHeight="1" x14ac:dyDescent="0.2">
      <c r="A19" s="690" t="s">
        <v>89</v>
      </c>
      <c r="B19" s="284">
        <v>111614.341</v>
      </c>
      <c r="C19" s="275">
        <v>34557.949000000001</v>
      </c>
      <c r="D19" s="612">
        <v>19942.403999999999</v>
      </c>
      <c r="E19" s="275">
        <v>19881.268</v>
      </c>
      <c r="F19" s="275">
        <v>61.136000000000003</v>
      </c>
      <c r="G19" s="276">
        <v>9567.7160000000003</v>
      </c>
      <c r="H19" s="277">
        <v>5985.3410000000003</v>
      </c>
      <c r="I19" s="225">
        <v>3905.404</v>
      </c>
      <c r="J19" s="225">
        <v>25087.846000000001</v>
      </c>
      <c r="K19" s="226">
        <v>23474.821</v>
      </c>
      <c r="L19" s="226">
        <v>1049.1500000000001</v>
      </c>
      <c r="M19" s="276">
        <v>2305.3679999999999</v>
      </c>
      <c r="N19" s="278">
        <v>3768.433</v>
      </c>
      <c r="O19" s="271">
        <v>1398.8230000000001</v>
      </c>
      <c r="P19" s="226">
        <v>1307.4469999999999</v>
      </c>
      <c r="Q19" s="278">
        <v>903.35500000000002</v>
      </c>
      <c r="R19" s="227">
        <v>4191.7020000000002</v>
      </c>
      <c r="T19" s="62">
        <v>6070425</v>
      </c>
    </row>
    <row r="20" spans="1:20" s="32" customFormat="1" ht="12.75" customHeight="1" x14ac:dyDescent="0.2">
      <c r="A20" s="690"/>
      <c r="B20" s="269">
        <v>1</v>
      </c>
      <c r="C20" s="201">
        <v>0.30962000000000001</v>
      </c>
      <c r="D20" s="270">
        <v>0.17867</v>
      </c>
      <c r="E20" s="201">
        <v>0.99692999999999998</v>
      </c>
      <c r="F20" s="201">
        <v>3.0699999999999998E-3</v>
      </c>
      <c r="G20" s="269">
        <v>8.5720000000000005E-2</v>
      </c>
      <c r="H20" s="260">
        <v>5.3629999999999997E-2</v>
      </c>
      <c r="I20" s="270">
        <v>3.499E-2</v>
      </c>
      <c r="J20" s="270">
        <v>0.22477</v>
      </c>
      <c r="K20" s="201">
        <v>0.93569999999999998</v>
      </c>
      <c r="L20" s="201">
        <v>4.1820000000000003E-2</v>
      </c>
      <c r="M20" s="269">
        <v>2.0650000000000002E-2</v>
      </c>
      <c r="N20" s="269">
        <v>3.3759999999999998E-2</v>
      </c>
      <c r="O20" s="220">
        <v>1.2529999999999999E-2</v>
      </c>
      <c r="P20" s="201">
        <v>0.93467999999999996</v>
      </c>
      <c r="Q20" s="269">
        <v>8.09E-3</v>
      </c>
      <c r="R20" s="302">
        <v>3.7560000000000003E-2</v>
      </c>
    </row>
    <row r="21" spans="1:20" s="31" customFormat="1" ht="12.75" customHeight="1" x14ac:dyDescent="0.2">
      <c r="A21" s="690" t="s">
        <v>90</v>
      </c>
      <c r="B21" s="284">
        <v>11720.634</v>
      </c>
      <c r="C21" s="275">
        <v>2679.5189999999998</v>
      </c>
      <c r="D21" s="612">
        <v>1143.3009999999999</v>
      </c>
      <c r="E21" s="275">
        <v>1143.3009999999999</v>
      </c>
      <c r="F21" s="275">
        <v>0</v>
      </c>
      <c r="G21" s="276">
        <v>2842.8359999999998</v>
      </c>
      <c r="H21" s="277">
        <v>2613.8009999999999</v>
      </c>
      <c r="I21" s="225">
        <v>0</v>
      </c>
      <c r="J21" s="225">
        <v>2199.7049999999999</v>
      </c>
      <c r="K21" s="226">
        <v>2109.944</v>
      </c>
      <c r="L21" s="226">
        <v>0</v>
      </c>
      <c r="M21" s="276">
        <v>70.099000000000004</v>
      </c>
      <c r="N21" s="278">
        <v>0</v>
      </c>
      <c r="O21" s="271">
        <v>0</v>
      </c>
      <c r="P21" s="226">
        <v>0</v>
      </c>
      <c r="Q21" s="278">
        <v>45.112000000000002</v>
      </c>
      <c r="R21" s="227">
        <v>126.261</v>
      </c>
      <c r="T21" s="62">
        <v>1687107</v>
      </c>
    </row>
    <row r="22" spans="1:20" s="32" customFormat="1" ht="12.75" customHeight="1" x14ac:dyDescent="0.2">
      <c r="A22" s="690"/>
      <c r="B22" s="269">
        <v>1</v>
      </c>
      <c r="C22" s="201">
        <v>0.22861999999999999</v>
      </c>
      <c r="D22" s="270">
        <v>9.7549999999999998E-2</v>
      </c>
      <c r="E22" s="201">
        <v>1</v>
      </c>
      <c r="F22" s="201" t="s">
        <v>452</v>
      </c>
      <c r="G22" s="269">
        <v>0.24254999999999999</v>
      </c>
      <c r="H22" s="260">
        <v>0.22301000000000001</v>
      </c>
      <c r="I22" s="270" t="s">
        <v>452</v>
      </c>
      <c r="J22" s="270">
        <v>0.18768000000000001</v>
      </c>
      <c r="K22" s="201">
        <v>0.95918999999999999</v>
      </c>
      <c r="L22" s="201" t="s">
        <v>452</v>
      </c>
      <c r="M22" s="269">
        <v>5.9800000000000001E-3</v>
      </c>
      <c r="N22" s="269" t="s">
        <v>452</v>
      </c>
      <c r="O22" s="220" t="s">
        <v>452</v>
      </c>
      <c r="P22" s="201" t="s">
        <v>452</v>
      </c>
      <c r="Q22" s="269">
        <v>3.8500000000000001E-3</v>
      </c>
      <c r="R22" s="302">
        <v>1.077E-2</v>
      </c>
    </row>
    <row r="23" spans="1:20" s="31" customFormat="1" ht="12.75" customHeight="1" x14ac:dyDescent="0.2">
      <c r="A23" s="690" t="s">
        <v>91</v>
      </c>
      <c r="B23" s="284">
        <v>241163.28099999999</v>
      </c>
      <c r="C23" s="275">
        <v>46320.182999999997</v>
      </c>
      <c r="D23" s="612">
        <v>22397.191999999999</v>
      </c>
      <c r="E23" s="275">
        <v>18771.628000000001</v>
      </c>
      <c r="F23" s="275">
        <v>3625.5639999999999</v>
      </c>
      <c r="G23" s="276">
        <v>10544.62</v>
      </c>
      <c r="H23" s="277">
        <v>22965.22</v>
      </c>
      <c r="I23" s="225">
        <v>22656.776999999998</v>
      </c>
      <c r="J23" s="225">
        <v>46745.09</v>
      </c>
      <c r="K23" s="226">
        <v>33889.603000000003</v>
      </c>
      <c r="L23" s="226">
        <v>4533.66</v>
      </c>
      <c r="M23" s="276">
        <v>19153.363000000001</v>
      </c>
      <c r="N23" s="278">
        <v>16837.213</v>
      </c>
      <c r="O23" s="271">
        <v>7418.6580000000004</v>
      </c>
      <c r="P23" s="226">
        <v>6489.0770000000002</v>
      </c>
      <c r="Q23" s="278">
        <v>3578.2269999999999</v>
      </c>
      <c r="R23" s="227">
        <v>22546.738000000001</v>
      </c>
      <c r="T23" s="62">
        <v>7987161</v>
      </c>
    </row>
    <row r="24" spans="1:20" s="32" customFormat="1" ht="12.75" customHeight="1" x14ac:dyDescent="0.2">
      <c r="A24" s="690"/>
      <c r="B24" s="269">
        <v>1</v>
      </c>
      <c r="C24" s="201">
        <v>0.19206999999999999</v>
      </c>
      <c r="D24" s="270">
        <v>9.2869999999999994E-2</v>
      </c>
      <c r="E24" s="201">
        <v>0.83811999999999998</v>
      </c>
      <c r="F24" s="201">
        <v>0.16188</v>
      </c>
      <c r="G24" s="269">
        <v>4.3720000000000002E-2</v>
      </c>
      <c r="H24" s="260">
        <v>9.5229999999999995E-2</v>
      </c>
      <c r="I24" s="270">
        <v>9.3950000000000006E-2</v>
      </c>
      <c r="J24" s="270">
        <v>0.19383</v>
      </c>
      <c r="K24" s="201">
        <v>0.72499000000000002</v>
      </c>
      <c r="L24" s="201">
        <v>9.6990000000000007E-2</v>
      </c>
      <c r="M24" s="269">
        <v>7.9420000000000004E-2</v>
      </c>
      <c r="N24" s="269">
        <v>6.9819999999999993E-2</v>
      </c>
      <c r="O24" s="220">
        <v>3.0759999999999999E-2</v>
      </c>
      <c r="P24" s="201">
        <v>0.87470000000000003</v>
      </c>
      <c r="Q24" s="269">
        <v>1.4840000000000001E-2</v>
      </c>
      <c r="R24" s="302">
        <v>9.3490000000000004E-2</v>
      </c>
    </row>
    <row r="25" spans="1:20" s="31" customFormat="1" ht="12.75" customHeight="1" x14ac:dyDescent="0.2">
      <c r="A25" s="690" t="s">
        <v>92</v>
      </c>
      <c r="B25" s="284">
        <v>259593.99900000001</v>
      </c>
      <c r="C25" s="275">
        <v>62636.957999999999</v>
      </c>
      <c r="D25" s="612">
        <v>64166.387000000002</v>
      </c>
      <c r="E25" s="275">
        <v>50329.084999999999</v>
      </c>
      <c r="F25" s="275">
        <v>13837.302</v>
      </c>
      <c r="G25" s="276">
        <v>2151.4580000000001</v>
      </c>
      <c r="H25" s="277">
        <v>47711.682000000001</v>
      </c>
      <c r="I25" s="225">
        <v>4743.9679999999998</v>
      </c>
      <c r="J25" s="225">
        <v>62692.603999999999</v>
      </c>
      <c r="K25" s="226">
        <v>56642.097999999998</v>
      </c>
      <c r="L25" s="226">
        <v>4837.8100000000004</v>
      </c>
      <c r="M25" s="276">
        <v>4442.924</v>
      </c>
      <c r="N25" s="278">
        <v>610.16499999999996</v>
      </c>
      <c r="O25" s="271">
        <v>3071.7530000000002</v>
      </c>
      <c r="P25" s="226">
        <v>2662.2069999999999</v>
      </c>
      <c r="Q25" s="278">
        <v>2107.0920000000001</v>
      </c>
      <c r="R25" s="227">
        <v>5259.0079999999998</v>
      </c>
      <c r="T25" s="62">
        <v>18009453</v>
      </c>
    </row>
    <row r="26" spans="1:20" s="32" customFormat="1" ht="12.75" customHeight="1" x14ac:dyDescent="0.2">
      <c r="A26" s="690"/>
      <c r="B26" s="269">
        <v>1</v>
      </c>
      <c r="C26" s="201">
        <v>0.24129</v>
      </c>
      <c r="D26" s="270">
        <v>0.24718000000000001</v>
      </c>
      <c r="E26" s="201">
        <v>0.78434999999999999</v>
      </c>
      <c r="F26" s="201">
        <v>0.21565000000000001</v>
      </c>
      <c r="G26" s="269">
        <v>8.2900000000000005E-3</v>
      </c>
      <c r="H26" s="260">
        <v>0.18379000000000001</v>
      </c>
      <c r="I26" s="270">
        <v>1.8270000000000002E-2</v>
      </c>
      <c r="J26" s="270">
        <v>0.24149999999999999</v>
      </c>
      <c r="K26" s="201">
        <v>0.90349000000000002</v>
      </c>
      <c r="L26" s="201">
        <v>7.7170000000000002E-2</v>
      </c>
      <c r="M26" s="269">
        <v>1.711E-2</v>
      </c>
      <c r="N26" s="269">
        <v>2.3500000000000001E-3</v>
      </c>
      <c r="O26" s="220">
        <v>1.183E-2</v>
      </c>
      <c r="P26" s="201">
        <v>0.86667000000000005</v>
      </c>
      <c r="Q26" s="269">
        <v>8.1200000000000005E-3</v>
      </c>
      <c r="R26" s="302">
        <v>2.026E-2</v>
      </c>
    </row>
    <row r="27" spans="1:20" s="31" customFormat="1" ht="12.75" customHeight="1" x14ac:dyDescent="0.2">
      <c r="A27" s="690" t="s">
        <v>93</v>
      </c>
      <c r="B27" s="284">
        <v>54135.114000000001</v>
      </c>
      <c r="C27" s="275">
        <v>19038.762999999999</v>
      </c>
      <c r="D27" s="612">
        <v>5514.3620000000001</v>
      </c>
      <c r="E27" s="275">
        <v>5489.1040000000003</v>
      </c>
      <c r="F27" s="275">
        <v>25.257999999999999</v>
      </c>
      <c r="G27" s="276">
        <v>2309.4009999999998</v>
      </c>
      <c r="H27" s="277">
        <v>5512.12</v>
      </c>
      <c r="I27" s="225">
        <v>242.57</v>
      </c>
      <c r="J27" s="225">
        <v>16613.844000000001</v>
      </c>
      <c r="K27" s="226">
        <v>14750.153</v>
      </c>
      <c r="L27" s="226">
        <v>1079.557</v>
      </c>
      <c r="M27" s="276">
        <v>1996.269</v>
      </c>
      <c r="N27" s="278">
        <v>855.63599999999997</v>
      </c>
      <c r="O27" s="271">
        <v>457.81799999999998</v>
      </c>
      <c r="P27" s="226">
        <v>260.11</v>
      </c>
      <c r="Q27" s="278">
        <v>147.346</v>
      </c>
      <c r="R27" s="227">
        <v>1446.9849999999999</v>
      </c>
      <c r="T27" s="62">
        <v>4048926</v>
      </c>
    </row>
    <row r="28" spans="1:20" s="32" customFormat="1" ht="12.75" customHeight="1" x14ac:dyDescent="0.2">
      <c r="A28" s="690"/>
      <c r="B28" s="269">
        <v>1</v>
      </c>
      <c r="C28" s="201">
        <v>0.35169</v>
      </c>
      <c r="D28" s="270">
        <v>0.10186000000000001</v>
      </c>
      <c r="E28" s="201">
        <v>0.99541999999999997</v>
      </c>
      <c r="F28" s="201">
        <v>4.5799999999999999E-3</v>
      </c>
      <c r="G28" s="269">
        <v>4.2659999999999997E-2</v>
      </c>
      <c r="H28" s="260">
        <v>0.10181999999999999</v>
      </c>
      <c r="I28" s="270">
        <v>4.4799999999999996E-3</v>
      </c>
      <c r="J28" s="270">
        <v>0.30690000000000001</v>
      </c>
      <c r="K28" s="201">
        <v>0.88782000000000005</v>
      </c>
      <c r="L28" s="201">
        <v>6.4979999999999996E-2</v>
      </c>
      <c r="M28" s="269">
        <v>3.6880000000000003E-2</v>
      </c>
      <c r="N28" s="269">
        <v>1.5810000000000001E-2</v>
      </c>
      <c r="O28" s="220">
        <v>8.4600000000000005E-3</v>
      </c>
      <c r="P28" s="201">
        <v>0.56815000000000004</v>
      </c>
      <c r="Q28" s="269">
        <v>2.7200000000000002E-3</v>
      </c>
      <c r="R28" s="302">
        <v>2.673E-2</v>
      </c>
    </row>
    <row r="29" spans="1:20" s="31" customFormat="1" ht="12.75" customHeight="1" x14ac:dyDescent="0.2">
      <c r="A29" s="690" t="s">
        <v>94</v>
      </c>
      <c r="B29" s="284">
        <v>14462.888000000001</v>
      </c>
      <c r="C29" s="275">
        <v>3192.48</v>
      </c>
      <c r="D29" s="612">
        <v>1359.1389999999999</v>
      </c>
      <c r="E29" s="275">
        <v>1359.1389999999999</v>
      </c>
      <c r="F29" s="275">
        <v>0</v>
      </c>
      <c r="G29" s="276">
        <v>2264.8589999999999</v>
      </c>
      <c r="H29" s="277">
        <v>2054.2130000000002</v>
      </c>
      <c r="I29" s="225">
        <v>994.84199999999998</v>
      </c>
      <c r="J29" s="225">
        <v>3979.386</v>
      </c>
      <c r="K29" s="226">
        <v>3617.5120000000002</v>
      </c>
      <c r="L29" s="226">
        <v>81.400000000000006</v>
      </c>
      <c r="M29" s="276">
        <v>27.61</v>
      </c>
      <c r="N29" s="278">
        <v>1</v>
      </c>
      <c r="O29" s="271">
        <v>27.542000000000002</v>
      </c>
      <c r="P29" s="226">
        <v>27.542000000000002</v>
      </c>
      <c r="Q29" s="278">
        <v>87.548000000000002</v>
      </c>
      <c r="R29" s="227">
        <v>474.26900000000001</v>
      </c>
      <c r="T29" s="62">
        <v>1039595</v>
      </c>
    </row>
    <row r="30" spans="1:20" s="32" customFormat="1" ht="12.75" customHeight="1" x14ac:dyDescent="0.2">
      <c r="A30" s="690"/>
      <c r="B30" s="269">
        <v>1</v>
      </c>
      <c r="C30" s="201">
        <v>0.22073999999999999</v>
      </c>
      <c r="D30" s="270">
        <v>9.3969999999999998E-2</v>
      </c>
      <c r="E30" s="201">
        <v>1</v>
      </c>
      <c r="F30" s="201" t="s">
        <v>452</v>
      </c>
      <c r="G30" s="269">
        <v>0.15659999999999999</v>
      </c>
      <c r="H30" s="260">
        <v>0.14202999999999999</v>
      </c>
      <c r="I30" s="270">
        <v>6.8790000000000004E-2</v>
      </c>
      <c r="J30" s="270">
        <v>0.27514</v>
      </c>
      <c r="K30" s="201">
        <v>0.90905999999999998</v>
      </c>
      <c r="L30" s="201">
        <v>2.0459999999999999E-2</v>
      </c>
      <c r="M30" s="269">
        <v>1.91E-3</v>
      </c>
      <c r="N30" s="269">
        <v>6.9999999999999994E-5</v>
      </c>
      <c r="O30" s="220">
        <v>1.9E-3</v>
      </c>
      <c r="P30" s="201">
        <v>1</v>
      </c>
      <c r="Q30" s="269">
        <v>6.0499999999999998E-3</v>
      </c>
      <c r="R30" s="302">
        <v>3.279E-2</v>
      </c>
    </row>
    <row r="31" spans="1:20" s="31" customFormat="1" ht="12.75" customHeight="1" x14ac:dyDescent="0.2">
      <c r="A31" s="690" t="s">
        <v>95</v>
      </c>
      <c r="B31" s="284">
        <v>30286.941999999999</v>
      </c>
      <c r="C31" s="275">
        <v>10506.315000000001</v>
      </c>
      <c r="D31" s="612">
        <v>3382.297</v>
      </c>
      <c r="E31" s="275">
        <v>3382.297</v>
      </c>
      <c r="F31" s="275">
        <v>0</v>
      </c>
      <c r="G31" s="276">
        <v>3098.9360000000001</v>
      </c>
      <c r="H31" s="277">
        <v>5139.3</v>
      </c>
      <c r="I31" s="225">
        <v>1.4830000000000001</v>
      </c>
      <c r="J31" s="225">
        <v>5983.6480000000001</v>
      </c>
      <c r="K31" s="226">
        <v>5650.5469999999996</v>
      </c>
      <c r="L31" s="226">
        <v>254.80799999999999</v>
      </c>
      <c r="M31" s="276">
        <v>140.93199999999999</v>
      </c>
      <c r="N31" s="278">
        <v>36.478000000000002</v>
      </c>
      <c r="O31" s="271">
        <v>48.734000000000002</v>
      </c>
      <c r="P31" s="226">
        <v>34.576000000000001</v>
      </c>
      <c r="Q31" s="278">
        <v>461.5</v>
      </c>
      <c r="R31" s="227">
        <v>1487.319</v>
      </c>
      <c r="T31" s="62">
        <v>4234014</v>
      </c>
    </row>
    <row r="32" spans="1:20" s="32" customFormat="1" ht="12.75" customHeight="1" x14ac:dyDescent="0.2">
      <c r="A32" s="690"/>
      <c r="B32" s="269">
        <v>1</v>
      </c>
      <c r="C32" s="201">
        <v>0.34688999999999998</v>
      </c>
      <c r="D32" s="270">
        <v>0.11168</v>
      </c>
      <c r="E32" s="201">
        <v>1</v>
      </c>
      <c r="F32" s="201" t="s">
        <v>452</v>
      </c>
      <c r="G32" s="269">
        <v>0.10231999999999999</v>
      </c>
      <c r="H32" s="260">
        <v>0.16969000000000001</v>
      </c>
      <c r="I32" s="270">
        <v>5.0000000000000002E-5</v>
      </c>
      <c r="J32" s="270">
        <v>0.19757</v>
      </c>
      <c r="K32" s="201">
        <v>0.94433</v>
      </c>
      <c r="L32" s="201">
        <v>4.258E-2</v>
      </c>
      <c r="M32" s="269">
        <v>4.6499999999999996E-3</v>
      </c>
      <c r="N32" s="269">
        <v>1.1999999999999999E-3</v>
      </c>
      <c r="O32" s="220">
        <v>1.6100000000000001E-3</v>
      </c>
      <c r="P32" s="201">
        <v>0.70948</v>
      </c>
      <c r="Q32" s="269">
        <v>1.524E-2</v>
      </c>
      <c r="R32" s="302">
        <v>4.9110000000000001E-2</v>
      </c>
    </row>
    <row r="33" spans="1:20" s="31" customFormat="1" ht="12.75" customHeight="1" x14ac:dyDescent="0.2">
      <c r="A33" s="690" t="s">
        <v>96</v>
      </c>
      <c r="B33" s="284">
        <v>16405.452000000001</v>
      </c>
      <c r="C33" s="275">
        <v>3711.453</v>
      </c>
      <c r="D33" s="612">
        <v>1081.1220000000001</v>
      </c>
      <c r="E33" s="275">
        <v>1081.1220000000001</v>
      </c>
      <c r="F33" s="275">
        <v>0</v>
      </c>
      <c r="G33" s="276">
        <v>3818.5929999999998</v>
      </c>
      <c r="H33" s="277">
        <v>1578.8489999999999</v>
      </c>
      <c r="I33" s="225">
        <v>227.31700000000001</v>
      </c>
      <c r="J33" s="225">
        <v>5103.4189999999999</v>
      </c>
      <c r="K33" s="226">
        <v>4512.0370000000003</v>
      </c>
      <c r="L33" s="226">
        <v>365.39699999999999</v>
      </c>
      <c r="M33" s="276">
        <v>287.66699999999997</v>
      </c>
      <c r="N33" s="278">
        <v>0</v>
      </c>
      <c r="O33" s="271">
        <v>221.251</v>
      </c>
      <c r="P33" s="226">
        <v>220.92099999999999</v>
      </c>
      <c r="Q33" s="278">
        <v>27.449000000000002</v>
      </c>
      <c r="R33" s="227">
        <v>348.33199999999999</v>
      </c>
      <c r="T33" s="62">
        <v>2428519</v>
      </c>
    </row>
    <row r="34" spans="1:20" s="32" customFormat="1" ht="12.75" customHeight="1" x14ac:dyDescent="0.2">
      <c r="A34" s="690"/>
      <c r="B34" s="269">
        <v>1</v>
      </c>
      <c r="C34" s="201">
        <v>0.22622999999999999</v>
      </c>
      <c r="D34" s="270">
        <v>6.59E-2</v>
      </c>
      <c r="E34" s="201">
        <v>1</v>
      </c>
      <c r="F34" s="201" t="s">
        <v>452</v>
      </c>
      <c r="G34" s="269">
        <v>0.23275999999999999</v>
      </c>
      <c r="H34" s="260">
        <v>9.6240000000000006E-2</v>
      </c>
      <c r="I34" s="270">
        <v>1.3860000000000001E-2</v>
      </c>
      <c r="J34" s="270">
        <v>0.31108000000000002</v>
      </c>
      <c r="K34" s="201">
        <v>0.88412000000000002</v>
      </c>
      <c r="L34" s="201">
        <v>7.1599999999999997E-2</v>
      </c>
      <c r="M34" s="269">
        <v>1.753E-2</v>
      </c>
      <c r="N34" s="269" t="s">
        <v>452</v>
      </c>
      <c r="O34" s="220">
        <v>1.349E-2</v>
      </c>
      <c r="P34" s="201">
        <v>0.99851000000000001</v>
      </c>
      <c r="Q34" s="269">
        <v>1.67E-3</v>
      </c>
      <c r="R34" s="302">
        <v>2.1229999999999999E-2</v>
      </c>
    </row>
    <row r="35" spans="1:20" s="31" customFormat="1" ht="12.75" customHeight="1" x14ac:dyDescent="0.2">
      <c r="A35" s="690" t="s">
        <v>97</v>
      </c>
      <c r="B35" s="284">
        <v>51233.614999999998</v>
      </c>
      <c r="C35" s="275">
        <v>15521.608</v>
      </c>
      <c r="D35" s="612">
        <v>13547.918</v>
      </c>
      <c r="E35" s="275">
        <v>13109.554</v>
      </c>
      <c r="F35" s="275">
        <v>438.36399999999998</v>
      </c>
      <c r="G35" s="276">
        <v>902.04300000000001</v>
      </c>
      <c r="H35" s="277">
        <v>1794.373</v>
      </c>
      <c r="I35" s="225">
        <v>0</v>
      </c>
      <c r="J35" s="225">
        <v>12308.261</v>
      </c>
      <c r="K35" s="226">
        <v>11310.78</v>
      </c>
      <c r="L35" s="226">
        <v>848.33100000000002</v>
      </c>
      <c r="M35" s="276">
        <v>1164.778</v>
      </c>
      <c r="N35" s="278">
        <v>776.45299999999997</v>
      </c>
      <c r="O35" s="271">
        <v>1576.8979999999999</v>
      </c>
      <c r="P35" s="226">
        <v>1298.328</v>
      </c>
      <c r="Q35" s="278">
        <v>634.61199999999997</v>
      </c>
      <c r="R35" s="227">
        <v>3006.6709999999998</v>
      </c>
      <c r="T35" s="62">
        <v>2834641</v>
      </c>
    </row>
    <row r="36" spans="1:20" s="32" customFormat="1" ht="12.75" customHeight="1" x14ac:dyDescent="0.2">
      <c r="A36" s="690"/>
      <c r="B36" s="269">
        <v>1</v>
      </c>
      <c r="C36" s="201">
        <v>0.30296000000000001</v>
      </c>
      <c r="D36" s="270">
        <v>0.26443</v>
      </c>
      <c r="E36" s="201">
        <v>0.96763999999999994</v>
      </c>
      <c r="F36" s="201">
        <v>3.236E-2</v>
      </c>
      <c r="G36" s="269">
        <v>1.7610000000000001E-2</v>
      </c>
      <c r="H36" s="260">
        <v>3.5020000000000003E-2</v>
      </c>
      <c r="I36" s="270" t="s">
        <v>452</v>
      </c>
      <c r="J36" s="270">
        <v>0.24024000000000001</v>
      </c>
      <c r="K36" s="201">
        <v>0.91896</v>
      </c>
      <c r="L36" s="201">
        <v>6.8919999999999995E-2</v>
      </c>
      <c r="M36" s="269">
        <v>2.273E-2</v>
      </c>
      <c r="N36" s="269">
        <v>1.516E-2</v>
      </c>
      <c r="O36" s="220">
        <v>3.0779999999999998E-2</v>
      </c>
      <c r="P36" s="201">
        <v>0.82333999999999996</v>
      </c>
      <c r="Q36" s="269">
        <v>1.239E-2</v>
      </c>
      <c r="R36" s="302">
        <v>5.8689999999999999E-2</v>
      </c>
    </row>
    <row r="37" spans="1:20" s="31" customFormat="1" ht="12.75" customHeight="1" x14ac:dyDescent="0.2">
      <c r="A37" s="707" t="s">
        <v>98</v>
      </c>
      <c r="B37" s="284">
        <v>21046.409</v>
      </c>
      <c r="C37" s="275">
        <v>4639.1170000000002</v>
      </c>
      <c r="D37" s="612">
        <v>2058.8710000000001</v>
      </c>
      <c r="E37" s="275">
        <v>2058.8710000000001</v>
      </c>
      <c r="F37" s="275">
        <v>0</v>
      </c>
      <c r="G37" s="276">
        <v>2320.0410000000002</v>
      </c>
      <c r="H37" s="277">
        <v>4505.5749999999998</v>
      </c>
      <c r="I37" s="225">
        <v>0</v>
      </c>
      <c r="J37" s="225">
        <v>5024.9139999999998</v>
      </c>
      <c r="K37" s="226">
        <v>3662.76</v>
      </c>
      <c r="L37" s="226">
        <v>321.767</v>
      </c>
      <c r="M37" s="276">
        <v>2092.346</v>
      </c>
      <c r="N37" s="278">
        <v>0</v>
      </c>
      <c r="O37" s="271">
        <v>4.601</v>
      </c>
      <c r="P37" s="226">
        <v>4.601</v>
      </c>
      <c r="Q37" s="278">
        <v>168.197</v>
      </c>
      <c r="R37" s="227">
        <v>232.74700000000001</v>
      </c>
      <c r="T37" s="62">
        <v>2300538</v>
      </c>
    </row>
    <row r="38" spans="1:20" s="32" customFormat="1" ht="12.75" customHeight="1" x14ac:dyDescent="0.2">
      <c r="A38" s="692"/>
      <c r="B38" s="272">
        <v>1</v>
      </c>
      <c r="C38" s="208">
        <v>0.22042</v>
      </c>
      <c r="D38" s="207">
        <v>9.783E-2</v>
      </c>
      <c r="E38" s="208">
        <v>1</v>
      </c>
      <c r="F38" s="208" t="s">
        <v>452</v>
      </c>
      <c r="G38" s="272">
        <v>0.11022999999999999</v>
      </c>
      <c r="H38" s="264">
        <v>0.21407999999999999</v>
      </c>
      <c r="I38" s="207" t="s">
        <v>452</v>
      </c>
      <c r="J38" s="207">
        <v>0.23874999999999999</v>
      </c>
      <c r="K38" s="208">
        <v>0.72892000000000001</v>
      </c>
      <c r="L38" s="208">
        <v>6.4030000000000004E-2</v>
      </c>
      <c r="M38" s="272">
        <v>9.9419999999999994E-2</v>
      </c>
      <c r="N38" s="272" t="s">
        <v>452</v>
      </c>
      <c r="O38" s="241">
        <v>2.2000000000000001E-4</v>
      </c>
      <c r="P38" s="208">
        <v>1</v>
      </c>
      <c r="Q38" s="272">
        <v>7.9900000000000006E-3</v>
      </c>
      <c r="R38" s="513">
        <v>1.106E-2</v>
      </c>
    </row>
    <row r="39" spans="1:20" s="31" customFormat="1" ht="12.75" customHeight="1" x14ac:dyDescent="0.2">
      <c r="A39" s="748" t="s">
        <v>113</v>
      </c>
      <c r="B39" s="267">
        <v>1371257.453</v>
      </c>
      <c r="C39" s="249">
        <v>418376.91700000002</v>
      </c>
      <c r="D39" s="268">
        <v>242136.59099999999</v>
      </c>
      <c r="E39" s="249">
        <v>217541.367</v>
      </c>
      <c r="F39" s="249">
        <v>24595.223999999998</v>
      </c>
      <c r="G39" s="280">
        <v>56120.983</v>
      </c>
      <c r="H39" s="158">
        <v>158140.30499999999</v>
      </c>
      <c r="I39" s="281">
        <v>39028.85</v>
      </c>
      <c r="J39" s="281">
        <v>283636.86499999999</v>
      </c>
      <c r="K39" s="282">
        <v>252006.90299999999</v>
      </c>
      <c r="L39" s="282">
        <v>16819.886999999999</v>
      </c>
      <c r="M39" s="615">
        <v>51962.343000000001</v>
      </c>
      <c r="N39" s="616">
        <v>24063.929</v>
      </c>
      <c r="O39" s="250">
        <v>21102.737000000001</v>
      </c>
      <c r="P39" s="282">
        <v>15677.424000000001</v>
      </c>
      <c r="Q39" s="283">
        <v>18591.293000000001</v>
      </c>
      <c r="R39" s="286">
        <v>58096.639999999999</v>
      </c>
      <c r="T39" s="31">
        <v>82260693</v>
      </c>
    </row>
    <row r="40" spans="1:20" s="32" customFormat="1" ht="12.75" customHeight="1" thickBot="1" x14ac:dyDescent="0.25">
      <c r="A40" s="749"/>
      <c r="B40" s="578">
        <v>1</v>
      </c>
      <c r="C40" s="517">
        <v>0.30509999999999998</v>
      </c>
      <c r="D40" s="519">
        <v>0.17657999999999999</v>
      </c>
      <c r="E40" s="517">
        <v>0.89842</v>
      </c>
      <c r="F40" s="517">
        <v>0.10158</v>
      </c>
      <c r="G40" s="578">
        <v>4.0930000000000001E-2</v>
      </c>
      <c r="H40" s="518">
        <v>0.11533</v>
      </c>
      <c r="I40" s="519">
        <v>2.8459999999999999E-2</v>
      </c>
      <c r="J40" s="519">
        <v>0.20684</v>
      </c>
      <c r="K40" s="517">
        <v>0.88848000000000005</v>
      </c>
      <c r="L40" s="517">
        <v>5.9299999999999999E-2</v>
      </c>
      <c r="M40" s="578">
        <v>3.789E-2</v>
      </c>
      <c r="N40" s="578">
        <v>1.755E-2</v>
      </c>
      <c r="O40" s="181">
        <v>1.5389999999999999E-2</v>
      </c>
      <c r="P40" s="517">
        <v>0.74290999999999996</v>
      </c>
      <c r="Q40" s="578">
        <v>1.3559999999999999E-2</v>
      </c>
      <c r="R40" s="520">
        <v>4.2369999999999998E-2</v>
      </c>
    </row>
    <row r="42" spans="1:20" s="641" customFormat="1" ht="11.25" x14ac:dyDescent="0.2">
      <c r="A42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3" spans="1:20" x14ac:dyDescent="0.2">
      <c r="A43" s="640"/>
    </row>
    <row r="44" spans="1:20" x14ac:dyDescent="0.2">
      <c r="A44" s="650" t="s">
        <v>471</v>
      </c>
    </row>
    <row r="45" spans="1:20" x14ac:dyDescent="0.2">
      <c r="A45" s="650" t="s">
        <v>472</v>
      </c>
      <c r="D45" s="653" t="s">
        <v>461</v>
      </c>
    </row>
    <row r="46" spans="1:20" x14ac:dyDescent="0.2">
      <c r="A46" s="651"/>
    </row>
    <row r="47" spans="1:20" x14ac:dyDescent="0.2">
      <c r="A47" s="652" t="s">
        <v>473</v>
      </c>
    </row>
  </sheetData>
  <mergeCells count="35">
    <mergeCell ref="A1:R1"/>
    <mergeCell ref="A2:A6"/>
    <mergeCell ref="B2:B6"/>
    <mergeCell ref="C2:R2"/>
    <mergeCell ref="C3:R3"/>
    <mergeCell ref="I5:I6"/>
    <mergeCell ref="J5:L5"/>
    <mergeCell ref="G5:G6"/>
    <mergeCell ref="C4:C6"/>
    <mergeCell ref="D4:H4"/>
    <mergeCell ref="I4:Q4"/>
    <mergeCell ref="R4:R6"/>
    <mergeCell ref="D5:F5"/>
    <mergeCell ref="H5:H6"/>
    <mergeCell ref="O5:P5"/>
    <mergeCell ref="Q5:Q6"/>
    <mergeCell ref="A19:A20"/>
    <mergeCell ref="A23:A24"/>
    <mergeCell ref="A7:A8"/>
    <mergeCell ref="A15:A16"/>
    <mergeCell ref="A17:A18"/>
    <mergeCell ref="A13:A14"/>
    <mergeCell ref="A9:A10"/>
    <mergeCell ref="A11:A12"/>
    <mergeCell ref="A21:A22"/>
    <mergeCell ref="M5:M6"/>
    <mergeCell ref="N5:N6"/>
    <mergeCell ref="A25:A26"/>
    <mergeCell ref="A39:A40"/>
    <mergeCell ref="A27:A28"/>
    <mergeCell ref="A29:A30"/>
    <mergeCell ref="A31:A32"/>
    <mergeCell ref="A33:A34"/>
    <mergeCell ref="A35:A36"/>
    <mergeCell ref="A37:A38"/>
  </mergeCells>
  <conditionalFormatting sqref="A7:IV7">
    <cfRule type="cellIs" dxfId="634" priority="273" stopIfTrue="1" operator="equal">
      <formula>0</formula>
    </cfRule>
  </conditionalFormatting>
  <conditionalFormatting sqref="A8:IV8">
    <cfRule type="cellIs" dxfId="633" priority="271" stopIfTrue="1" operator="equal">
      <formula>1</formula>
    </cfRule>
    <cfRule type="cellIs" dxfId="632" priority="272" stopIfTrue="1" operator="lessThan">
      <formula>0.0005</formula>
    </cfRule>
  </conditionalFormatting>
  <conditionalFormatting sqref="A10:IV10">
    <cfRule type="cellIs" dxfId="631" priority="277" stopIfTrue="1" operator="equal">
      <formula>1</formula>
    </cfRule>
    <cfRule type="cellIs" dxfId="630" priority="278" stopIfTrue="1" operator="lessThan">
      <formula>0.0005</formula>
    </cfRule>
  </conditionalFormatting>
  <conditionalFormatting sqref="A12:IV12">
    <cfRule type="cellIs" dxfId="629" priority="254" stopIfTrue="1" operator="lessThan">
      <formula>0.0005</formula>
    </cfRule>
    <cfRule type="cellIs" dxfId="628" priority="253" stopIfTrue="1" operator="equal">
      <formula>1</formula>
    </cfRule>
  </conditionalFormatting>
  <conditionalFormatting sqref="A14:IV14">
    <cfRule type="cellIs" dxfId="627" priority="236" stopIfTrue="1" operator="lessThan">
      <formula>0.0005</formula>
    </cfRule>
    <cfRule type="cellIs" dxfId="626" priority="235" stopIfTrue="1" operator="equal">
      <formula>1</formula>
    </cfRule>
  </conditionalFormatting>
  <conditionalFormatting sqref="A16:IV16">
    <cfRule type="cellIs" dxfId="625" priority="218" stopIfTrue="1" operator="lessThan">
      <formula>0.0005</formula>
    </cfRule>
    <cfRule type="cellIs" dxfId="624" priority="217" stopIfTrue="1" operator="equal">
      <formula>1</formula>
    </cfRule>
  </conditionalFormatting>
  <conditionalFormatting sqref="A18:IV18">
    <cfRule type="cellIs" dxfId="623" priority="200" stopIfTrue="1" operator="lessThan">
      <formula>0.0005</formula>
    </cfRule>
    <cfRule type="cellIs" dxfId="622" priority="199" stopIfTrue="1" operator="equal">
      <formula>1</formula>
    </cfRule>
  </conditionalFormatting>
  <conditionalFormatting sqref="A20:IV20">
    <cfRule type="cellIs" dxfId="621" priority="181" stopIfTrue="1" operator="equal">
      <formula>1</formula>
    </cfRule>
    <cfRule type="cellIs" dxfId="620" priority="182" stopIfTrue="1" operator="lessThan">
      <formula>0.0005</formula>
    </cfRule>
  </conditionalFormatting>
  <conditionalFormatting sqref="A22:IV22">
    <cfRule type="cellIs" dxfId="619" priority="164" stopIfTrue="1" operator="lessThan">
      <formula>0.0005</formula>
    </cfRule>
    <cfRule type="cellIs" dxfId="618" priority="163" stopIfTrue="1" operator="equal">
      <formula>1</formula>
    </cfRule>
  </conditionalFormatting>
  <conditionalFormatting sqref="A24:IV24">
    <cfRule type="cellIs" dxfId="617" priority="146" stopIfTrue="1" operator="lessThan">
      <formula>0.0005</formula>
    </cfRule>
    <cfRule type="cellIs" dxfId="616" priority="145" stopIfTrue="1" operator="equal">
      <formula>1</formula>
    </cfRule>
  </conditionalFormatting>
  <conditionalFormatting sqref="A26:IV26">
    <cfRule type="cellIs" dxfId="615" priority="127" stopIfTrue="1" operator="equal">
      <formula>1</formula>
    </cfRule>
    <cfRule type="cellIs" dxfId="614" priority="128" stopIfTrue="1" operator="lessThan">
      <formula>0.0005</formula>
    </cfRule>
  </conditionalFormatting>
  <conditionalFormatting sqref="A28:IV28">
    <cfRule type="cellIs" dxfId="613" priority="110" stopIfTrue="1" operator="lessThan">
      <formula>0.0005</formula>
    </cfRule>
    <cfRule type="cellIs" dxfId="612" priority="109" stopIfTrue="1" operator="equal">
      <formula>1</formula>
    </cfRule>
  </conditionalFormatting>
  <conditionalFormatting sqref="A30:IV30">
    <cfRule type="cellIs" dxfId="611" priority="91" stopIfTrue="1" operator="equal">
      <formula>1</formula>
    </cfRule>
    <cfRule type="cellIs" dxfId="610" priority="92" stopIfTrue="1" operator="lessThan">
      <formula>0.0005</formula>
    </cfRule>
  </conditionalFormatting>
  <conditionalFormatting sqref="A32:IV32">
    <cfRule type="cellIs" dxfId="609" priority="73" stopIfTrue="1" operator="equal">
      <formula>1</formula>
    </cfRule>
    <cfRule type="cellIs" dxfId="608" priority="74" stopIfTrue="1" operator="lessThan">
      <formula>0.0005</formula>
    </cfRule>
  </conditionalFormatting>
  <conditionalFormatting sqref="A34:IV34">
    <cfRule type="cellIs" dxfId="607" priority="55" stopIfTrue="1" operator="equal">
      <formula>1</formula>
    </cfRule>
    <cfRule type="cellIs" dxfId="606" priority="56" stopIfTrue="1" operator="lessThan">
      <formula>0.0005</formula>
    </cfRule>
  </conditionalFormatting>
  <conditionalFormatting sqref="A36:IV36">
    <cfRule type="cellIs" dxfId="605" priority="37" stopIfTrue="1" operator="equal">
      <formula>1</formula>
    </cfRule>
    <cfRule type="cellIs" dxfId="604" priority="38" stopIfTrue="1" operator="lessThan">
      <formula>0.0005</formula>
    </cfRule>
  </conditionalFormatting>
  <conditionalFormatting sqref="A37:IV37">
    <cfRule type="cellIs" dxfId="603" priority="21" stopIfTrue="1" operator="equal">
      <formula>0</formula>
    </cfRule>
  </conditionalFormatting>
  <conditionalFormatting sqref="A38:IV38">
    <cfRule type="cellIs" dxfId="602" priority="20" stopIfTrue="1" operator="lessThan">
      <formula>0.0005</formula>
    </cfRule>
    <cfRule type="cellIs" dxfId="601" priority="19" stopIfTrue="1" operator="equal">
      <formula>1</formula>
    </cfRule>
  </conditionalFormatting>
  <conditionalFormatting sqref="A39:IV39">
    <cfRule type="cellIs" dxfId="600" priority="3" stopIfTrue="1" operator="equal">
      <formula>0</formula>
    </cfRule>
  </conditionalFormatting>
  <conditionalFormatting sqref="A40:IV40">
    <cfRule type="cellIs" dxfId="599" priority="1" stopIfTrue="1" operator="equal">
      <formula>1</formula>
    </cfRule>
    <cfRule type="cellIs" dxfId="598" priority="2" stopIfTrue="1" operator="lessThan">
      <formula>0.0005</formula>
    </cfRule>
  </conditionalFormatting>
  <conditionalFormatting sqref="B9:IV9">
    <cfRule type="cellIs" dxfId="597" priority="279" stopIfTrue="1" operator="equal">
      <formula>0</formula>
    </cfRule>
  </conditionalFormatting>
  <conditionalFormatting sqref="B11:IV11">
    <cfRule type="cellIs" dxfId="596" priority="255" stopIfTrue="1" operator="equal">
      <formula>0</formula>
    </cfRule>
  </conditionalFormatting>
  <conditionalFormatting sqref="B13:IV13">
    <cfRule type="cellIs" dxfId="595" priority="237" stopIfTrue="1" operator="equal">
      <formula>0</formula>
    </cfRule>
  </conditionalFormatting>
  <conditionalFormatting sqref="B15:IV15">
    <cfRule type="cellIs" dxfId="594" priority="219" stopIfTrue="1" operator="equal">
      <formula>0</formula>
    </cfRule>
  </conditionalFormatting>
  <conditionalFormatting sqref="B17:IV17">
    <cfRule type="cellIs" dxfId="593" priority="201" stopIfTrue="1" operator="equal">
      <formula>0</formula>
    </cfRule>
  </conditionalFormatting>
  <conditionalFormatting sqref="B19:IV19">
    <cfRule type="cellIs" dxfId="592" priority="183" stopIfTrue="1" operator="equal">
      <formula>0</formula>
    </cfRule>
  </conditionalFormatting>
  <conditionalFormatting sqref="B21:IV21">
    <cfRule type="cellIs" dxfId="591" priority="165" stopIfTrue="1" operator="equal">
      <formula>0</formula>
    </cfRule>
  </conditionalFormatting>
  <conditionalFormatting sqref="B23:IV23">
    <cfRule type="cellIs" dxfId="590" priority="147" stopIfTrue="1" operator="equal">
      <formula>0</formula>
    </cfRule>
  </conditionalFormatting>
  <conditionalFormatting sqref="B25:IV25">
    <cfRule type="cellIs" dxfId="589" priority="129" stopIfTrue="1" operator="equal">
      <formula>0</formula>
    </cfRule>
  </conditionalFormatting>
  <conditionalFormatting sqref="B27:IV27">
    <cfRule type="cellIs" dxfId="588" priority="111" stopIfTrue="1" operator="equal">
      <formula>0</formula>
    </cfRule>
  </conditionalFormatting>
  <conditionalFormatting sqref="B29:IV29">
    <cfRule type="cellIs" dxfId="587" priority="93" stopIfTrue="1" operator="equal">
      <formula>0</formula>
    </cfRule>
  </conditionalFormatting>
  <conditionalFormatting sqref="B31:IV31">
    <cfRule type="cellIs" dxfId="586" priority="75" stopIfTrue="1" operator="equal">
      <formula>0</formula>
    </cfRule>
  </conditionalFormatting>
  <conditionalFormatting sqref="B33:IV33">
    <cfRule type="cellIs" dxfId="585" priority="57" stopIfTrue="1" operator="equal">
      <formula>0</formula>
    </cfRule>
  </conditionalFormatting>
  <conditionalFormatting sqref="B35:IV35">
    <cfRule type="cellIs" dxfId="584" priority="39" stopIfTrue="1" operator="equal">
      <formula>0</formula>
    </cfRule>
  </conditionalFormatting>
  <hyperlinks>
    <hyperlink ref="A47" r:id="rId1" display="Publikation und Tabellen stehen unter der Lizenz CC BY-SA DEED 4.0." xr:uid="{57C0DF17-E1AF-43FA-AC3D-BC4648C72B33}"/>
    <hyperlink ref="D45" r:id="rId2" xr:uid="{9B67DFE3-5AEC-47DE-92E0-412BA64E84F6}"/>
  </hyperlinks>
  <pageMargins left="0.78740157480314965" right="0.78740157480314965" top="0.98425196850393704" bottom="0.98425196850393704" header="0.51181102362204722" footer="0.51181102362204722"/>
  <pageSetup paperSize="9" scale="48" orientation="landscape" r:id="rId3"/>
  <headerFooter scaleWithDoc="0" alignWithMargins="0"/>
  <legacyDrawingHF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0F8D-5F43-4E65-8422-FDF9EE93F017}">
  <dimension ref="A1:M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42578125" style="25" customWidth="1"/>
    <col min="2" max="4" width="9.7109375" style="25" customWidth="1"/>
    <col min="5" max="5" width="11" style="25" customWidth="1"/>
    <col min="6" max="6" width="10.5703125" style="25" customWidth="1"/>
    <col min="7" max="7" width="11" style="25" customWidth="1"/>
    <col min="8" max="10" width="9.7109375" style="25" customWidth="1"/>
    <col min="11" max="11" width="10.28515625" style="25" customWidth="1"/>
    <col min="12" max="13" width="9.7109375" style="25" customWidth="1"/>
    <col min="14" max="16384" width="11.42578125" style="25"/>
  </cols>
  <sheetData>
    <row r="1" spans="1:13" s="24" customFormat="1" ht="39.950000000000003" customHeight="1" thickBot="1" x14ac:dyDescent="0.25">
      <c r="A1" s="693" t="str">
        <f>"Tabelle 5: Ausgaben im Rechnungsjahr (in Tausend Euro) nach Ländern " &amp;Hilfswerte!B1</f>
        <v>Tabelle 5: Ausgaben im Rechnungsjahr (in Tausend Euro) nach Ländern 2018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</row>
    <row r="2" spans="1:13" ht="13.5" customHeight="1" x14ac:dyDescent="0.2">
      <c r="A2" s="708" t="s">
        <v>14</v>
      </c>
      <c r="B2" s="766" t="s">
        <v>38</v>
      </c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9"/>
    </row>
    <row r="3" spans="1:13" ht="13.5" customHeight="1" x14ac:dyDescent="0.2">
      <c r="A3" s="709"/>
      <c r="B3" s="700"/>
      <c r="C3" s="770" t="s">
        <v>17</v>
      </c>
      <c r="D3" s="771"/>
      <c r="E3" s="771"/>
      <c r="F3" s="771"/>
      <c r="G3" s="771"/>
      <c r="H3" s="771"/>
      <c r="I3" s="771"/>
      <c r="J3" s="771"/>
      <c r="K3" s="771"/>
      <c r="L3" s="771"/>
      <c r="M3" s="772"/>
    </row>
    <row r="4" spans="1:13" ht="101.25" x14ac:dyDescent="0.2">
      <c r="A4" s="709"/>
      <c r="B4" s="767"/>
      <c r="C4" s="574" t="s">
        <v>41</v>
      </c>
      <c r="D4" s="574" t="s">
        <v>42</v>
      </c>
      <c r="E4" s="574" t="s">
        <v>475</v>
      </c>
      <c r="F4" s="574" t="s">
        <v>47</v>
      </c>
      <c r="G4" s="574" t="s">
        <v>108</v>
      </c>
      <c r="H4" s="574" t="s">
        <v>81</v>
      </c>
      <c r="I4" s="574" t="s">
        <v>371</v>
      </c>
      <c r="J4" s="574" t="s">
        <v>39</v>
      </c>
      <c r="K4" s="574" t="s">
        <v>43</v>
      </c>
      <c r="L4" s="574" t="s">
        <v>109</v>
      </c>
      <c r="M4" s="285" t="s">
        <v>40</v>
      </c>
    </row>
    <row r="5" spans="1:13" s="31" customFormat="1" x14ac:dyDescent="0.2">
      <c r="A5" s="706" t="s">
        <v>83</v>
      </c>
      <c r="B5" s="279">
        <v>218781.79500000001</v>
      </c>
      <c r="C5" s="251">
        <v>72210.797000000006</v>
      </c>
      <c r="D5" s="251">
        <v>4015.1439999999998</v>
      </c>
      <c r="E5" s="251">
        <v>2781.2550000000001</v>
      </c>
      <c r="F5" s="251">
        <v>81314.629000000001</v>
      </c>
      <c r="G5" s="251">
        <v>5786.8280000000004</v>
      </c>
      <c r="H5" s="251">
        <v>23087.922999999999</v>
      </c>
      <c r="I5" s="251">
        <v>442.36700000000002</v>
      </c>
      <c r="J5" s="251">
        <v>3054.123</v>
      </c>
      <c r="K5" s="251">
        <v>9081.7240000000002</v>
      </c>
      <c r="L5" s="229">
        <v>277.50700000000001</v>
      </c>
      <c r="M5" s="230">
        <v>16729.498</v>
      </c>
    </row>
    <row r="6" spans="1:13" s="32" customFormat="1" ht="11.25" x14ac:dyDescent="0.2">
      <c r="A6" s="690"/>
      <c r="B6" s="269">
        <v>1</v>
      </c>
      <c r="C6" s="201">
        <v>0.33006000000000002</v>
      </c>
      <c r="D6" s="201">
        <v>1.8350000000000002E-2</v>
      </c>
      <c r="E6" s="201">
        <v>1.2710000000000001E-2</v>
      </c>
      <c r="F6" s="201">
        <v>0.37167</v>
      </c>
      <c r="G6" s="201">
        <v>2.6450000000000001E-2</v>
      </c>
      <c r="H6" s="201">
        <v>0.10553</v>
      </c>
      <c r="I6" s="201">
        <v>2.0200000000000001E-3</v>
      </c>
      <c r="J6" s="201">
        <v>1.396E-2</v>
      </c>
      <c r="K6" s="201">
        <v>4.1509999999999998E-2</v>
      </c>
      <c r="L6" s="220">
        <v>1.2700000000000001E-3</v>
      </c>
      <c r="M6" s="222">
        <v>7.6469999999999996E-2</v>
      </c>
    </row>
    <row r="7" spans="1:13" s="31" customFormat="1" ht="12.75" customHeight="1" x14ac:dyDescent="0.2">
      <c r="A7" s="690" t="s">
        <v>84</v>
      </c>
      <c r="B7" s="284">
        <v>230335.89199999999</v>
      </c>
      <c r="C7" s="271">
        <v>88435.020999999993</v>
      </c>
      <c r="D7" s="271">
        <v>2285.7539999999999</v>
      </c>
      <c r="E7" s="271">
        <v>1767.672</v>
      </c>
      <c r="F7" s="271">
        <v>75834.445000000007</v>
      </c>
      <c r="G7" s="271">
        <v>6485.7370000000001</v>
      </c>
      <c r="H7" s="271">
        <v>25171.228999999999</v>
      </c>
      <c r="I7" s="271">
        <v>464.39600000000002</v>
      </c>
      <c r="J7" s="271">
        <v>8798.9140000000007</v>
      </c>
      <c r="K7" s="271">
        <v>8686.75</v>
      </c>
      <c r="L7" s="226">
        <v>828.65599999999995</v>
      </c>
      <c r="M7" s="227">
        <v>11577.317999999999</v>
      </c>
    </row>
    <row r="8" spans="1:13" s="32" customFormat="1" ht="12.75" customHeight="1" x14ac:dyDescent="0.2">
      <c r="A8" s="690"/>
      <c r="B8" s="269">
        <v>1</v>
      </c>
      <c r="C8" s="201">
        <v>0.38394</v>
      </c>
      <c r="D8" s="201">
        <v>9.92E-3</v>
      </c>
      <c r="E8" s="201">
        <v>7.6699999999999997E-3</v>
      </c>
      <c r="F8" s="201">
        <v>0.32923000000000002</v>
      </c>
      <c r="G8" s="201">
        <v>2.8160000000000001E-2</v>
      </c>
      <c r="H8" s="201">
        <v>0.10928</v>
      </c>
      <c r="I8" s="201">
        <v>2.0200000000000001E-3</v>
      </c>
      <c r="J8" s="201">
        <v>3.8199999999999998E-2</v>
      </c>
      <c r="K8" s="201">
        <v>3.771E-2</v>
      </c>
      <c r="L8" s="220">
        <v>3.5999999999999999E-3</v>
      </c>
      <c r="M8" s="222">
        <v>5.0259999999999999E-2</v>
      </c>
    </row>
    <row r="9" spans="1:13" s="31" customFormat="1" ht="12.75" customHeight="1" x14ac:dyDescent="0.2">
      <c r="A9" s="690" t="s">
        <v>85</v>
      </c>
      <c r="B9" s="284">
        <v>53468.235999999997</v>
      </c>
      <c r="C9" s="271">
        <v>10872.156000000001</v>
      </c>
      <c r="D9" s="271">
        <v>88.09</v>
      </c>
      <c r="E9" s="271">
        <v>19.323</v>
      </c>
      <c r="F9" s="271">
        <v>31965.477999999999</v>
      </c>
      <c r="G9" s="271">
        <v>443.25</v>
      </c>
      <c r="H9" s="271">
        <v>6997.5190000000002</v>
      </c>
      <c r="I9" s="271">
        <v>21.253</v>
      </c>
      <c r="J9" s="271">
        <v>1223.9690000000001</v>
      </c>
      <c r="K9" s="271">
        <v>805.25699999999995</v>
      </c>
      <c r="L9" s="226">
        <v>589.34500000000003</v>
      </c>
      <c r="M9" s="227">
        <v>442.596</v>
      </c>
    </row>
    <row r="10" spans="1:13" s="32" customFormat="1" ht="12.75" customHeight="1" x14ac:dyDescent="0.2">
      <c r="A10" s="690"/>
      <c r="B10" s="269">
        <v>1</v>
      </c>
      <c r="C10" s="201">
        <v>0.20333999999999999</v>
      </c>
      <c r="D10" s="201">
        <v>1.65E-3</v>
      </c>
      <c r="E10" s="201">
        <v>3.6000000000000002E-4</v>
      </c>
      <c r="F10" s="201">
        <v>0.59784000000000004</v>
      </c>
      <c r="G10" s="201">
        <v>8.2900000000000005E-3</v>
      </c>
      <c r="H10" s="201">
        <v>0.13086999999999999</v>
      </c>
      <c r="I10" s="201">
        <v>4.0000000000000002E-4</v>
      </c>
      <c r="J10" s="201">
        <v>2.2890000000000001E-2</v>
      </c>
      <c r="K10" s="201">
        <v>1.506E-2</v>
      </c>
      <c r="L10" s="220">
        <v>1.102E-2</v>
      </c>
      <c r="M10" s="222">
        <v>8.2799999999999992E-3</v>
      </c>
    </row>
    <row r="11" spans="1:13" s="31" customFormat="1" ht="12.75" customHeight="1" x14ac:dyDescent="0.2">
      <c r="A11" s="690" t="s">
        <v>86</v>
      </c>
      <c r="B11" s="284">
        <v>15480.142</v>
      </c>
      <c r="C11" s="271">
        <v>7192.4570000000003</v>
      </c>
      <c r="D11" s="271">
        <v>0</v>
      </c>
      <c r="E11" s="271">
        <v>19.395</v>
      </c>
      <c r="F11" s="271">
        <v>5365.4809999999998</v>
      </c>
      <c r="G11" s="271">
        <v>268.58199999999999</v>
      </c>
      <c r="H11" s="271">
        <v>1282.4549999999999</v>
      </c>
      <c r="I11" s="271">
        <v>19.25</v>
      </c>
      <c r="J11" s="271">
        <v>205.12700000000001</v>
      </c>
      <c r="K11" s="271">
        <v>476.85500000000002</v>
      </c>
      <c r="L11" s="226">
        <v>92.884</v>
      </c>
      <c r="M11" s="227">
        <v>557.65599999999995</v>
      </c>
    </row>
    <row r="12" spans="1:13" s="32" customFormat="1" ht="12.75" customHeight="1" x14ac:dyDescent="0.2">
      <c r="A12" s="690"/>
      <c r="B12" s="269">
        <v>1</v>
      </c>
      <c r="C12" s="201">
        <v>0.46461999999999998</v>
      </c>
      <c r="D12" s="201" t="s">
        <v>452</v>
      </c>
      <c r="E12" s="201">
        <v>1.25E-3</v>
      </c>
      <c r="F12" s="201">
        <v>0.34660000000000002</v>
      </c>
      <c r="G12" s="201">
        <v>1.7350000000000001E-2</v>
      </c>
      <c r="H12" s="201">
        <v>8.2849999999999993E-2</v>
      </c>
      <c r="I12" s="201">
        <v>1.24E-3</v>
      </c>
      <c r="J12" s="201">
        <v>1.325E-2</v>
      </c>
      <c r="K12" s="201">
        <v>3.0800000000000001E-2</v>
      </c>
      <c r="L12" s="220">
        <v>6.0000000000000001E-3</v>
      </c>
      <c r="M12" s="222">
        <v>3.6020000000000003E-2</v>
      </c>
    </row>
    <row r="13" spans="1:13" s="31" customFormat="1" ht="12.75" customHeight="1" x14ac:dyDescent="0.2">
      <c r="A13" s="690" t="s">
        <v>87</v>
      </c>
      <c r="B13" s="284">
        <v>15318.928</v>
      </c>
      <c r="C13" s="271">
        <v>6271.866</v>
      </c>
      <c r="D13" s="271">
        <v>419.54399999999998</v>
      </c>
      <c r="E13" s="271">
        <v>0</v>
      </c>
      <c r="F13" s="271">
        <v>4876.1909999999998</v>
      </c>
      <c r="G13" s="271">
        <v>184.82900000000001</v>
      </c>
      <c r="H13" s="271">
        <v>2011.723</v>
      </c>
      <c r="I13" s="271">
        <v>32.643999999999998</v>
      </c>
      <c r="J13" s="271">
        <v>67.611000000000004</v>
      </c>
      <c r="K13" s="271">
        <v>696.58600000000001</v>
      </c>
      <c r="L13" s="226">
        <v>150.303</v>
      </c>
      <c r="M13" s="227">
        <v>607.63099999999997</v>
      </c>
    </row>
    <row r="14" spans="1:13" s="32" customFormat="1" ht="12.75" customHeight="1" x14ac:dyDescent="0.2">
      <c r="A14" s="690"/>
      <c r="B14" s="269">
        <v>1</v>
      </c>
      <c r="C14" s="201">
        <v>0.40942000000000001</v>
      </c>
      <c r="D14" s="201">
        <v>2.7390000000000001E-2</v>
      </c>
      <c r="E14" s="201" t="s">
        <v>452</v>
      </c>
      <c r="F14" s="201">
        <v>0.31830999999999998</v>
      </c>
      <c r="G14" s="201">
        <v>1.2070000000000001E-2</v>
      </c>
      <c r="H14" s="201">
        <v>0.13131999999999999</v>
      </c>
      <c r="I14" s="201">
        <v>2.1299999999999999E-3</v>
      </c>
      <c r="J14" s="201">
        <v>4.4099999999999999E-3</v>
      </c>
      <c r="K14" s="201">
        <v>4.5469999999999997E-2</v>
      </c>
      <c r="L14" s="220">
        <v>9.8099999999999993E-3</v>
      </c>
      <c r="M14" s="222">
        <v>3.9669999999999997E-2</v>
      </c>
    </row>
    <row r="15" spans="1:13" s="31" customFormat="1" ht="12.75" customHeight="1" x14ac:dyDescent="0.2">
      <c r="A15" s="690" t="s">
        <v>88</v>
      </c>
      <c r="B15" s="284">
        <v>22359.422999999999</v>
      </c>
      <c r="C15" s="271">
        <v>8815.0750000000007</v>
      </c>
      <c r="D15" s="271">
        <v>0</v>
      </c>
      <c r="E15" s="271">
        <v>0</v>
      </c>
      <c r="F15" s="271">
        <v>7761.165</v>
      </c>
      <c r="G15" s="271">
        <v>360.94400000000002</v>
      </c>
      <c r="H15" s="271">
        <v>2665.7809999999999</v>
      </c>
      <c r="I15" s="271">
        <v>27.562000000000001</v>
      </c>
      <c r="J15" s="271">
        <v>224.51</v>
      </c>
      <c r="K15" s="271">
        <v>679.66499999999996</v>
      </c>
      <c r="L15" s="226">
        <v>0</v>
      </c>
      <c r="M15" s="227">
        <v>1824.721</v>
      </c>
    </row>
    <row r="16" spans="1:13" s="32" customFormat="1" ht="12.75" customHeight="1" x14ac:dyDescent="0.2">
      <c r="A16" s="690"/>
      <c r="B16" s="269">
        <v>1</v>
      </c>
      <c r="C16" s="201">
        <v>0.39423999999999998</v>
      </c>
      <c r="D16" s="201" t="s">
        <v>452</v>
      </c>
      <c r="E16" s="201" t="s">
        <v>452</v>
      </c>
      <c r="F16" s="201">
        <v>0.34710999999999997</v>
      </c>
      <c r="G16" s="201">
        <v>1.6140000000000002E-2</v>
      </c>
      <c r="H16" s="201">
        <v>0.11922000000000001</v>
      </c>
      <c r="I16" s="201">
        <v>1.23E-3</v>
      </c>
      <c r="J16" s="201">
        <v>1.004E-2</v>
      </c>
      <c r="K16" s="201">
        <v>3.04E-2</v>
      </c>
      <c r="L16" s="220" t="s">
        <v>452</v>
      </c>
      <c r="M16" s="222">
        <v>8.1610000000000002E-2</v>
      </c>
    </row>
    <row r="17" spans="1:13" s="31" customFormat="1" ht="12.75" customHeight="1" x14ac:dyDescent="0.2">
      <c r="A17" s="690" t="s">
        <v>89</v>
      </c>
      <c r="B17" s="284">
        <v>108628.133</v>
      </c>
      <c r="C17" s="271">
        <v>46762.241999999998</v>
      </c>
      <c r="D17" s="271">
        <v>498.363</v>
      </c>
      <c r="E17" s="271">
        <v>142.69300000000001</v>
      </c>
      <c r="F17" s="271">
        <v>36794.873</v>
      </c>
      <c r="G17" s="271">
        <v>1419.326</v>
      </c>
      <c r="H17" s="271">
        <v>9690.43</v>
      </c>
      <c r="I17" s="271">
        <v>250.59800000000001</v>
      </c>
      <c r="J17" s="271">
        <v>980.30799999999999</v>
      </c>
      <c r="K17" s="271">
        <v>3010.0079999999998</v>
      </c>
      <c r="L17" s="226">
        <v>2721.7860000000001</v>
      </c>
      <c r="M17" s="227">
        <v>6357.5060000000003</v>
      </c>
    </row>
    <row r="18" spans="1:13" s="32" customFormat="1" ht="12.75" customHeight="1" x14ac:dyDescent="0.2">
      <c r="A18" s="690"/>
      <c r="B18" s="269">
        <v>1</v>
      </c>
      <c r="C18" s="201">
        <v>0.43047999999999997</v>
      </c>
      <c r="D18" s="201">
        <v>4.5900000000000003E-3</v>
      </c>
      <c r="E18" s="201">
        <v>1.31E-3</v>
      </c>
      <c r="F18" s="201">
        <v>0.33872000000000002</v>
      </c>
      <c r="G18" s="201">
        <v>1.307E-2</v>
      </c>
      <c r="H18" s="201">
        <v>8.9209999999999998E-2</v>
      </c>
      <c r="I18" s="201">
        <v>2.31E-3</v>
      </c>
      <c r="J18" s="201">
        <v>9.0200000000000002E-3</v>
      </c>
      <c r="K18" s="201">
        <v>2.7709999999999999E-2</v>
      </c>
      <c r="L18" s="220">
        <v>2.5059999999999999E-2</v>
      </c>
      <c r="M18" s="222">
        <v>5.8529999999999999E-2</v>
      </c>
    </row>
    <row r="19" spans="1:13" s="31" customFormat="1" ht="12.75" customHeight="1" x14ac:dyDescent="0.2">
      <c r="A19" s="690" t="s">
        <v>90</v>
      </c>
      <c r="B19" s="284">
        <v>11705.593999999999</v>
      </c>
      <c r="C19" s="271">
        <v>5343.0209999999997</v>
      </c>
      <c r="D19" s="271">
        <v>64.614999999999995</v>
      </c>
      <c r="E19" s="271">
        <v>0</v>
      </c>
      <c r="F19" s="271">
        <v>3322.2869999999998</v>
      </c>
      <c r="G19" s="271">
        <v>112.548</v>
      </c>
      <c r="H19" s="271">
        <v>1387.0440000000001</v>
      </c>
      <c r="I19" s="271">
        <v>28.09</v>
      </c>
      <c r="J19" s="271">
        <v>64.159000000000006</v>
      </c>
      <c r="K19" s="271">
        <v>369.24200000000002</v>
      </c>
      <c r="L19" s="226">
        <v>171.31399999999999</v>
      </c>
      <c r="M19" s="227">
        <v>843.274</v>
      </c>
    </row>
    <row r="20" spans="1:13" s="32" customFormat="1" ht="12.75" customHeight="1" x14ac:dyDescent="0.2">
      <c r="A20" s="690"/>
      <c r="B20" s="269">
        <v>1</v>
      </c>
      <c r="C20" s="201">
        <v>0.45645000000000002</v>
      </c>
      <c r="D20" s="201">
        <v>5.5199999999999997E-3</v>
      </c>
      <c r="E20" s="201" t="s">
        <v>452</v>
      </c>
      <c r="F20" s="201">
        <v>0.28382000000000002</v>
      </c>
      <c r="G20" s="201">
        <v>9.6100000000000005E-3</v>
      </c>
      <c r="H20" s="201">
        <v>0.11849</v>
      </c>
      <c r="I20" s="201">
        <v>2.3999999999999998E-3</v>
      </c>
      <c r="J20" s="201">
        <v>5.4799999999999996E-3</v>
      </c>
      <c r="K20" s="201">
        <v>3.1539999999999999E-2</v>
      </c>
      <c r="L20" s="220">
        <v>1.464E-2</v>
      </c>
      <c r="M20" s="222">
        <v>7.2040000000000007E-2</v>
      </c>
    </row>
    <row r="21" spans="1:13" s="31" customFormat="1" ht="12.75" customHeight="1" x14ac:dyDescent="0.2">
      <c r="A21" s="690" t="s">
        <v>91</v>
      </c>
      <c r="B21" s="284">
        <v>234629.997</v>
      </c>
      <c r="C21" s="271">
        <v>108795.545</v>
      </c>
      <c r="D21" s="271">
        <v>4061.6750000000002</v>
      </c>
      <c r="E21" s="271">
        <v>331.69799999999998</v>
      </c>
      <c r="F21" s="271">
        <v>58505.832000000002</v>
      </c>
      <c r="G21" s="271">
        <v>3196.0219999999999</v>
      </c>
      <c r="H21" s="271">
        <v>18928.698</v>
      </c>
      <c r="I21" s="271">
        <v>680.50300000000004</v>
      </c>
      <c r="J21" s="271">
        <v>4044.5329999999999</v>
      </c>
      <c r="K21" s="271">
        <v>8316.4609999999993</v>
      </c>
      <c r="L21" s="226">
        <v>8698.3140000000003</v>
      </c>
      <c r="M21" s="227">
        <v>19070.716</v>
      </c>
    </row>
    <row r="22" spans="1:13" s="32" customFormat="1" ht="12.75" customHeight="1" x14ac:dyDescent="0.2">
      <c r="A22" s="690"/>
      <c r="B22" s="269">
        <v>1</v>
      </c>
      <c r="C22" s="201">
        <v>0.46368999999999999</v>
      </c>
      <c r="D22" s="201">
        <v>1.7309999999999999E-2</v>
      </c>
      <c r="E22" s="201">
        <v>1.41E-3</v>
      </c>
      <c r="F22" s="201">
        <v>0.24934999999999999</v>
      </c>
      <c r="G22" s="201">
        <v>1.362E-2</v>
      </c>
      <c r="H22" s="201">
        <v>8.0670000000000006E-2</v>
      </c>
      <c r="I22" s="201">
        <v>2.8999999999999998E-3</v>
      </c>
      <c r="J22" s="201">
        <v>1.7239999999999998E-2</v>
      </c>
      <c r="K22" s="201">
        <v>3.5450000000000002E-2</v>
      </c>
      <c r="L22" s="220">
        <v>3.7069999999999999E-2</v>
      </c>
      <c r="M22" s="222">
        <v>8.1280000000000005E-2</v>
      </c>
    </row>
    <row r="23" spans="1:13" s="31" customFormat="1" ht="12.75" customHeight="1" x14ac:dyDescent="0.2">
      <c r="A23" s="690" t="s">
        <v>92</v>
      </c>
      <c r="B23" s="284">
        <v>256732.64499999999</v>
      </c>
      <c r="C23" s="271">
        <v>113290.391</v>
      </c>
      <c r="D23" s="271">
        <v>2187.357</v>
      </c>
      <c r="E23" s="271">
        <v>647.01599999999996</v>
      </c>
      <c r="F23" s="271">
        <v>77137.289999999994</v>
      </c>
      <c r="G23" s="271">
        <v>3300.9430000000002</v>
      </c>
      <c r="H23" s="271">
        <v>23064.728999999999</v>
      </c>
      <c r="I23" s="271">
        <v>435.69</v>
      </c>
      <c r="J23" s="271">
        <v>3454.2469999999998</v>
      </c>
      <c r="K23" s="271">
        <v>10483.332</v>
      </c>
      <c r="L23" s="226">
        <v>4657.2960000000003</v>
      </c>
      <c r="M23" s="227">
        <v>18074.353999999999</v>
      </c>
    </row>
    <row r="24" spans="1:13" s="32" customFormat="1" ht="12.75" customHeight="1" x14ac:dyDescent="0.2">
      <c r="A24" s="690"/>
      <c r="B24" s="269">
        <v>1</v>
      </c>
      <c r="C24" s="201">
        <v>0.44128000000000001</v>
      </c>
      <c r="D24" s="201">
        <v>8.5199999999999998E-3</v>
      </c>
      <c r="E24" s="201">
        <v>2.5200000000000001E-3</v>
      </c>
      <c r="F24" s="201">
        <v>0.30046</v>
      </c>
      <c r="G24" s="201">
        <v>1.286E-2</v>
      </c>
      <c r="H24" s="201">
        <v>8.9840000000000003E-2</v>
      </c>
      <c r="I24" s="201">
        <v>1.6999999999999999E-3</v>
      </c>
      <c r="J24" s="201">
        <v>1.345E-2</v>
      </c>
      <c r="K24" s="201">
        <v>4.0829999999999998E-2</v>
      </c>
      <c r="L24" s="220">
        <v>1.814E-2</v>
      </c>
      <c r="M24" s="222">
        <v>7.0400000000000004E-2</v>
      </c>
    </row>
    <row r="25" spans="1:13" s="31" customFormat="1" ht="12.75" customHeight="1" x14ac:dyDescent="0.2">
      <c r="A25" s="690" t="s">
        <v>93</v>
      </c>
      <c r="B25" s="284">
        <v>52808.447999999997</v>
      </c>
      <c r="C25" s="271">
        <v>17847.264999999999</v>
      </c>
      <c r="D25" s="271">
        <v>265.56700000000001</v>
      </c>
      <c r="E25" s="271">
        <v>626.89599999999996</v>
      </c>
      <c r="F25" s="271">
        <v>23210.53</v>
      </c>
      <c r="G25" s="271">
        <v>1024.4280000000001</v>
      </c>
      <c r="H25" s="271">
        <v>3846.3910000000001</v>
      </c>
      <c r="I25" s="271">
        <v>80.518000000000001</v>
      </c>
      <c r="J25" s="271">
        <v>839.61699999999996</v>
      </c>
      <c r="K25" s="271">
        <v>2189.864</v>
      </c>
      <c r="L25" s="226">
        <v>384.99299999999999</v>
      </c>
      <c r="M25" s="227">
        <v>2492.3789999999999</v>
      </c>
    </row>
    <row r="26" spans="1:13" s="32" customFormat="1" ht="12.75" customHeight="1" x14ac:dyDescent="0.2">
      <c r="A26" s="690"/>
      <c r="B26" s="269">
        <v>1</v>
      </c>
      <c r="C26" s="201">
        <v>0.33795999999999998</v>
      </c>
      <c r="D26" s="201">
        <v>5.0299999999999997E-3</v>
      </c>
      <c r="E26" s="201">
        <v>1.187E-2</v>
      </c>
      <c r="F26" s="201">
        <v>0.43952000000000002</v>
      </c>
      <c r="G26" s="201">
        <v>1.9400000000000001E-2</v>
      </c>
      <c r="H26" s="201">
        <v>7.2840000000000002E-2</v>
      </c>
      <c r="I26" s="201">
        <v>1.5200000000000001E-3</v>
      </c>
      <c r="J26" s="201">
        <v>1.5900000000000001E-2</v>
      </c>
      <c r="K26" s="201">
        <v>4.147E-2</v>
      </c>
      <c r="L26" s="220">
        <v>7.2899999999999996E-3</v>
      </c>
      <c r="M26" s="222">
        <v>4.7199999999999999E-2</v>
      </c>
    </row>
    <row r="27" spans="1:13" s="31" customFormat="1" ht="12.75" customHeight="1" x14ac:dyDescent="0.2">
      <c r="A27" s="690" t="s">
        <v>94</v>
      </c>
      <c r="B27" s="284">
        <v>14219.334999999999</v>
      </c>
      <c r="C27" s="271">
        <v>4535.4780000000001</v>
      </c>
      <c r="D27" s="271">
        <v>776.71400000000006</v>
      </c>
      <c r="E27" s="271">
        <v>1797.1420000000001</v>
      </c>
      <c r="F27" s="271">
        <v>4119.0209999999997</v>
      </c>
      <c r="G27" s="271">
        <v>379.262</v>
      </c>
      <c r="H27" s="271">
        <v>1116.9359999999999</v>
      </c>
      <c r="I27" s="271">
        <v>6.2690000000000001</v>
      </c>
      <c r="J27" s="271">
        <v>155.649</v>
      </c>
      <c r="K27" s="271">
        <v>298.51</v>
      </c>
      <c r="L27" s="226">
        <v>15.147</v>
      </c>
      <c r="M27" s="227">
        <v>1019.207</v>
      </c>
    </row>
    <row r="28" spans="1:13" s="32" customFormat="1" ht="12.75" customHeight="1" x14ac:dyDescent="0.2">
      <c r="A28" s="690"/>
      <c r="B28" s="269">
        <v>1</v>
      </c>
      <c r="C28" s="201">
        <v>0.31896999999999998</v>
      </c>
      <c r="D28" s="201">
        <v>5.4620000000000002E-2</v>
      </c>
      <c r="E28" s="201">
        <v>0.12639</v>
      </c>
      <c r="F28" s="201">
        <v>0.28967999999999999</v>
      </c>
      <c r="G28" s="201">
        <v>2.6669999999999999E-2</v>
      </c>
      <c r="H28" s="201">
        <v>7.8549999999999995E-2</v>
      </c>
      <c r="I28" s="201">
        <v>4.4000000000000002E-4</v>
      </c>
      <c r="J28" s="201">
        <v>1.095E-2</v>
      </c>
      <c r="K28" s="201">
        <v>2.0990000000000002E-2</v>
      </c>
      <c r="L28" s="220">
        <v>1.07E-3</v>
      </c>
      <c r="M28" s="222">
        <v>7.1679999999999994E-2</v>
      </c>
    </row>
    <row r="29" spans="1:13" s="31" customFormat="1" ht="12.75" customHeight="1" x14ac:dyDescent="0.2">
      <c r="A29" s="690" t="s">
        <v>95</v>
      </c>
      <c r="B29" s="284">
        <v>30259.350999999999</v>
      </c>
      <c r="C29" s="271">
        <v>12246.047</v>
      </c>
      <c r="D29" s="271">
        <v>66.608999999999995</v>
      </c>
      <c r="E29" s="271">
        <v>0</v>
      </c>
      <c r="F29" s="271">
        <v>9377.1029999999992</v>
      </c>
      <c r="G29" s="271">
        <v>547.24199999999996</v>
      </c>
      <c r="H29" s="271">
        <v>4142.9719999999998</v>
      </c>
      <c r="I29" s="271">
        <v>48.341999999999999</v>
      </c>
      <c r="J29" s="271">
        <v>444.07600000000002</v>
      </c>
      <c r="K29" s="271">
        <v>863.74300000000005</v>
      </c>
      <c r="L29" s="226">
        <v>162.185</v>
      </c>
      <c r="M29" s="227">
        <v>2361.0320000000002</v>
      </c>
    </row>
    <row r="30" spans="1:13" s="32" customFormat="1" ht="12.75" customHeight="1" x14ac:dyDescent="0.2">
      <c r="A30" s="690"/>
      <c r="B30" s="269">
        <v>1</v>
      </c>
      <c r="C30" s="201">
        <v>0.4047</v>
      </c>
      <c r="D30" s="201">
        <v>2.2000000000000001E-3</v>
      </c>
      <c r="E30" s="201" t="s">
        <v>452</v>
      </c>
      <c r="F30" s="201">
        <v>0.30989</v>
      </c>
      <c r="G30" s="201">
        <v>1.8089999999999998E-2</v>
      </c>
      <c r="H30" s="201">
        <v>0.13691999999999999</v>
      </c>
      <c r="I30" s="201">
        <v>1.6000000000000001E-3</v>
      </c>
      <c r="J30" s="201">
        <v>1.468E-2</v>
      </c>
      <c r="K30" s="201">
        <v>2.8539999999999999E-2</v>
      </c>
      <c r="L30" s="220">
        <v>5.3600000000000002E-3</v>
      </c>
      <c r="M30" s="222">
        <v>7.8030000000000002E-2</v>
      </c>
    </row>
    <row r="31" spans="1:13" s="31" customFormat="1" ht="12.75" customHeight="1" x14ac:dyDescent="0.2">
      <c r="A31" s="690" t="s">
        <v>96</v>
      </c>
      <c r="B31" s="284">
        <v>16419.344000000001</v>
      </c>
      <c r="C31" s="271">
        <v>7887.6869999999999</v>
      </c>
      <c r="D31" s="271">
        <v>105.742</v>
      </c>
      <c r="E31" s="271">
        <v>9.7710000000000008</v>
      </c>
      <c r="F31" s="271">
        <v>4832.3559999999998</v>
      </c>
      <c r="G31" s="271">
        <v>167.005</v>
      </c>
      <c r="H31" s="271">
        <v>1439.096</v>
      </c>
      <c r="I31" s="271">
        <v>24.876000000000001</v>
      </c>
      <c r="J31" s="271">
        <v>224.51599999999999</v>
      </c>
      <c r="K31" s="271">
        <v>553.13</v>
      </c>
      <c r="L31" s="226">
        <v>167.339</v>
      </c>
      <c r="M31" s="227">
        <v>1007.826</v>
      </c>
    </row>
    <row r="32" spans="1:13" s="32" customFormat="1" ht="12.75" customHeight="1" x14ac:dyDescent="0.2">
      <c r="A32" s="690"/>
      <c r="B32" s="269">
        <v>1</v>
      </c>
      <c r="C32" s="201">
        <v>0.48038999999999998</v>
      </c>
      <c r="D32" s="201">
        <v>6.4400000000000004E-3</v>
      </c>
      <c r="E32" s="201">
        <v>5.9999999999999995E-4</v>
      </c>
      <c r="F32" s="201">
        <v>0.29431000000000002</v>
      </c>
      <c r="G32" s="201">
        <v>1.017E-2</v>
      </c>
      <c r="H32" s="201">
        <v>8.7650000000000006E-2</v>
      </c>
      <c r="I32" s="201">
        <v>1.5200000000000001E-3</v>
      </c>
      <c r="J32" s="201">
        <v>1.367E-2</v>
      </c>
      <c r="K32" s="201">
        <v>3.3689999999999998E-2</v>
      </c>
      <c r="L32" s="220">
        <v>1.0189999999999999E-2</v>
      </c>
      <c r="M32" s="222">
        <v>6.1379999999999997E-2</v>
      </c>
    </row>
    <row r="33" spans="1:13" s="31" customFormat="1" ht="12.75" customHeight="1" x14ac:dyDescent="0.2">
      <c r="A33" s="690" t="s">
        <v>97</v>
      </c>
      <c r="B33" s="284">
        <v>50751.106</v>
      </c>
      <c r="C33" s="271">
        <v>18625.12</v>
      </c>
      <c r="D33" s="271">
        <v>827.94200000000001</v>
      </c>
      <c r="E33" s="271">
        <v>585.74099999999999</v>
      </c>
      <c r="F33" s="271">
        <v>17194.850999999999</v>
      </c>
      <c r="G33" s="271">
        <v>1065.039</v>
      </c>
      <c r="H33" s="271">
        <v>5242.6639999999998</v>
      </c>
      <c r="I33" s="271">
        <v>89.97</v>
      </c>
      <c r="J33" s="271">
        <v>867.09</v>
      </c>
      <c r="K33" s="271">
        <v>1173.383</v>
      </c>
      <c r="L33" s="226">
        <v>1154.08</v>
      </c>
      <c r="M33" s="227">
        <v>3925.2260000000001</v>
      </c>
    </row>
    <row r="34" spans="1:13" s="32" customFormat="1" ht="12.75" customHeight="1" x14ac:dyDescent="0.2">
      <c r="A34" s="690"/>
      <c r="B34" s="269">
        <v>1</v>
      </c>
      <c r="C34" s="201">
        <v>0.36698999999999998</v>
      </c>
      <c r="D34" s="201">
        <v>1.6310000000000002E-2</v>
      </c>
      <c r="E34" s="201">
        <v>1.154E-2</v>
      </c>
      <c r="F34" s="201">
        <v>0.33881</v>
      </c>
      <c r="G34" s="201">
        <v>2.0990000000000002E-2</v>
      </c>
      <c r="H34" s="201">
        <v>0.1033</v>
      </c>
      <c r="I34" s="201">
        <v>1.7700000000000001E-3</v>
      </c>
      <c r="J34" s="201">
        <v>1.7090000000000001E-2</v>
      </c>
      <c r="K34" s="201">
        <v>2.3120000000000002E-2</v>
      </c>
      <c r="L34" s="220">
        <v>2.274E-2</v>
      </c>
      <c r="M34" s="222">
        <v>7.7340000000000006E-2</v>
      </c>
    </row>
    <row r="35" spans="1:13" s="31" customFormat="1" ht="12.75" customHeight="1" x14ac:dyDescent="0.2">
      <c r="A35" s="707" t="s">
        <v>98</v>
      </c>
      <c r="B35" s="284">
        <v>21023.121999999999</v>
      </c>
      <c r="C35" s="271">
        <v>9163.1110000000008</v>
      </c>
      <c r="D35" s="271">
        <v>202.55799999999999</v>
      </c>
      <c r="E35" s="271">
        <v>30.169</v>
      </c>
      <c r="F35" s="271">
        <v>6325.8829999999998</v>
      </c>
      <c r="G35" s="271">
        <v>250.542</v>
      </c>
      <c r="H35" s="271">
        <v>2309.5790000000002</v>
      </c>
      <c r="I35" s="271">
        <v>107.779</v>
      </c>
      <c r="J35" s="271">
        <v>274.125</v>
      </c>
      <c r="K35" s="271">
        <v>548.50800000000004</v>
      </c>
      <c r="L35" s="226">
        <v>715.18499999999995</v>
      </c>
      <c r="M35" s="227">
        <v>1095.683</v>
      </c>
    </row>
    <row r="36" spans="1:13" s="32" customFormat="1" ht="12.75" customHeight="1" x14ac:dyDescent="0.2">
      <c r="A36" s="692"/>
      <c r="B36" s="272">
        <v>1</v>
      </c>
      <c r="C36" s="208">
        <v>0.43586000000000003</v>
      </c>
      <c r="D36" s="208">
        <v>9.6399999999999993E-3</v>
      </c>
      <c r="E36" s="208">
        <v>1.4400000000000001E-3</v>
      </c>
      <c r="F36" s="208">
        <v>0.3009</v>
      </c>
      <c r="G36" s="208">
        <v>1.192E-2</v>
      </c>
      <c r="H36" s="208">
        <v>0.10986</v>
      </c>
      <c r="I36" s="208">
        <v>5.13E-3</v>
      </c>
      <c r="J36" s="208">
        <v>1.304E-2</v>
      </c>
      <c r="K36" s="208">
        <v>2.6089999999999999E-2</v>
      </c>
      <c r="L36" s="241">
        <v>3.4020000000000002E-2</v>
      </c>
      <c r="M36" s="243">
        <v>5.212E-2</v>
      </c>
    </row>
    <row r="37" spans="1:13" s="31" customFormat="1" ht="12.75" customHeight="1" x14ac:dyDescent="0.2">
      <c r="A37" s="743" t="s">
        <v>113</v>
      </c>
      <c r="B37" s="267">
        <v>1352921.4909999999</v>
      </c>
      <c r="C37" s="250">
        <v>538293.27899999998</v>
      </c>
      <c r="D37" s="250">
        <v>15865.674000000001</v>
      </c>
      <c r="E37" s="250">
        <v>8758.7710000000006</v>
      </c>
      <c r="F37" s="250">
        <v>447937.41499999998</v>
      </c>
      <c r="G37" s="250">
        <v>24992.526999999998</v>
      </c>
      <c r="H37" s="250">
        <v>132385.16899999999</v>
      </c>
      <c r="I37" s="250">
        <v>2760.107</v>
      </c>
      <c r="J37" s="250">
        <v>24922.574000000001</v>
      </c>
      <c r="K37" s="250">
        <v>48233.017999999996</v>
      </c>
      <c r="L37" s="282">
        <v>20786.333999999999</v>
      </c>
      <c r="M37" s="286">
        <v>87986.623000000007</v>
      </c>
    </row>
    <row r="38" spans="1:13" s="32" customFormat="1" ht="12.75" customHeight="1" thickBot="1" x14ac:dyDescent="0.25">
      <c r="A38" s="744"/>
      <c r="B38" s="578">
        <v>1</v>
      </c>
      <c r="C38" s="517">
        <v>0.39787</v>
      </c>
      <c r="D38" s="517">
        <v>1.1730000000000001E-2</v>
      </c>
      <c r="E38" s="517">
        <v>6.4700000000000001E-3</v>
      </c>
      <c r="F38" s="517">
        <v>0.33109</v>
      </c>
      <c r="G38" s="517">
        <v>1.847E-2</v>
      </c>
      <c r="H38" s="517">
        <v>9.7850000000000006E-2</v>
      </c>
      <c r="I38" s="517">
        <v>2.0400000000000001E-3</v>
      </c>
      <c r="J38" s="517">
        <v>1.8419999999999999E-2</v>
      </c>
      <c r="K38" s="517">
        <v>3.5650000000000001E-2</v>
      </c>
      <c r="L38" s="181">
        <v>1.536E-2</v>
      </c>
      <c r="M38" s="182">
        <v>6.5030000000000004E-2</v>
      </c>
    </row>
    <row r="40" spans="1:13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13" x14ac:dyDescent="0.2">
      <c r="A41" s="640"/>
    </row>
    <row r="42" spans="1:13" x14ac:dyDescent="0.2">
      <c r="A42" s="650" t="s">
        <v>471</v>
      </c>
    </row>
    <row r="43" spans="1:13" x14ac:dyDescent="0.2">
      <c r="A43" s="650" t="s">
        <v>472</v>
      </c>
      <c r="E43" s="653" t="s">
        <v>461</v>
      </c>
    </row>
    <row r="44" spans="1:13" x14ac:dyDescent="0.2">
      <c r="A44" s="651"/>
    </row>
    <row r="45" spans="1:13" x14ac:dyDescent="0.2">
      <c r="A45" s="652" t="s">
        <v>473</v>
      </c>
    </row>
  </sheetData>
  <mergeCells count="22">
    <mergeCell ref="A7:A8"/>
    <mergeCell ref="A9:A10"/>
    <mergeCell ref="A11:A12"/>
    <mergeCell ref="A1:M1"/>
    <mergeCell ref="A2:A4"/>
    <mergeCell ref="B2:B4"/>
    <mergeCell ref="C2:M2"/>
    <mergeCell ref="C3:M3"/>
    <mergeCell ref="A5:A6"/>
    <mergeCell ref="A35:A36"/>
    <mergeCell ref="A37:A38"/>
    <mergeCell ref="A19:A20"/>
    <mergeCell ref="A21:A22"/>
    <mergeCell ref="A23:A24"/>
    <mergeCell ref="A25:A26"/>
    <mergeCell ref="A27:A28"/>
    <mergeCell ref="A29:A30"/>
    <mergeCell ref="A13:A14"/>
    <mergeCell ref="A15:A16"/>
    <mergeCell ref="A31:A32"/>
    <mergeCell ref="A33:A34"/>
    <mergeCell ref="A17:A18"/>
  </mergeCells>
  <conditionalFormatting sqref="A5:IV5">
    <cfRule type="cellIs" dxfId="583" priority="48" stopIfTrue="1" operator="equal">
      <formula>0</formula>
    </cfRule>
  </conditionalFormatting>
  <conditionalFormatting sqref="A6:IV6">
    <cfRule type="cellIs" dxfId="582" priority="47" stopIfTrue="1" operator="lessThan">
      <formula>0.0005</formula>
    </cfRule>
    <cfRule type="cellIs" dxfId="581" priority="46" stopIfTrue="1" operator="equal">
      <formula>1</formula>
    </cfRule>
  </conditionalFormatting>
  <conditionalFormatting sqref="A8:IV8">
    <cfRule type="cellIs" dxfId="580" priority="53" stopIfTrue="1" operator="lessThan">
      <formula>0.0005</formula>
    </cfRule>
    <cfRule type="cellIs" dxfId="579" priority="52" stopIfTrue="1" operator="equal">
      <formula>1</formula>
    </cfRule>
  </conditionalFormatting>
  <conditionalFormatting sqref="A9:IV9">
    <cfRule type="cellIs" dxfId="578" priority="45" stopIfTrue="1" operator="equal">
      <formula>0</formula>
    </cfRule>
  </conditionalFormatting>
  <conditionalFormatting sqref="A10:IV10">
    <cfRule type="cellIs" dxfId="577" priority="44" stopIfTrue="1" operator="lessThan">
      <formula>0.0005</formula>
    </cfRule>
    <cfRule type="cellIs" dxfId="576" priority="43" stopIfTrue="1" operator="equal">
      <formula>1</formula>
    </cfRule>
  </conditionalFormatting>
  <conditionalFormatting sqref="A11:IV11">
    <cfRule type="cellIs" dxfId="575" priority="42" stopIfTrue="1" operator="equal">
      <formula>0</formula>
    </cfRule>
  </conditionalFormatting>
  <conditionalFormatting sqref="A12:IV12">
    <cfRule type="cellIs" dxfId="574" priority="41" stopIfTrue="1" operator="lessThan">
      <formula>0.0005</formula>
    </cfRule>
    <cfRule type="cellIs" dxfId="573" priority="40" stopIfTrue="1" operator="equal">
      <formula>1</formula>
    </cfRule>
  </conditionalFormatting>
  <conditionalFormatting sqref="A13:IV13">
    <cfRule type="cellIs" dxfId="572" priority="39" stopIfTrue="1" operator="equal">
      <formula>0</formula>
    </cfRule>
  </conditionalFormatting>
  <conditionalFormatting sqref="A14:IV14">
    <cfRule type="cellIs" dxfId="571" priority="38" stopIfTrue="1" operator="lessThan">
      <formula>0.0005</formula>
    </cfRule>
    <cfRule type="cellIs" dxfId="570" priority="37" stopIfTrue="1" operator="equal">
      <formula>1</formula>
    </cfRule>
  </conditionalFormatting>
  <conditionalFormatting sqref="A15:IV15">
    <cfRule type="cellIs" dxfId="569" priority="36" stopIfTrue="1" operator="equal">
      <formula>0</formula>
    </cfRule>
  </conditionalFormatting>
  <conditionalFormatting sqref="A16:IV16">
    <cfRule type="cellIs" dxfId="568" priority="35" stopIfTrue="1" operator="lessThan">
      <formula>0.0005</formula>
    </cfRule>
    <cfRule type="cellIs" dxfId="567" priority="34" stopIfTrue="1" operator="equal">
      <formula>1</formula>
    </cfRule>
  </conditionalFormatting>
  <conditionalFormatting sqref="A17:IV17">
    <cfRule type="cellIs" dxfId="566" priority="33" stopIfTrue="1" operator="equal">
      <formula>0</formula>
    </cfRule>
  </conditionalFormatting>
  <conditionalFormatting sqref="A18:IV18">
    <cfRule type="cellIs" dxfId="565" priority="31" stopIfTrue="1" operator="equal">
      <formula>1</formula>
    </cfRule>
    <cfRule type="cellIs" dxfId="564" priority="32" stopIfTrue="1" operator="lessThan">
      <formula>0.0005</formula>
    </cfRule>
  </conditionalFormatting>
  <conditionalFormatting sqref="A19:IV19">
    <cfRule type="cellIs" dxfId="563" priority="30" stopIfTrue="1" operator="equal">
      <formula>0</formula>
    </cfRule>
  </conditionalFormatting>
  <conditionalFormatting sqref="A20:IV20">
    <cfRule type="cellIs" dxfId="562" priority="29" stopIfTrue="1" operator="lessThan">
      <formula>0.0005</formula>
    </cfRule>
    <cfRule type="cellIs" dxfId="561" priority="28" stopIfTrue="1" operator="equal">
      <formula>1</formula>
    </cfRule>
  </conditionalFormatting>
  <conditionalFormatting sqref="A21:IV21">
    <cfRule type="cellIs" dxfId="560" priority="27" stopIfTrue="1" operator="equal">
      <formula>0</formula>
    </cfRule>
  </conditionalFormatting>
  <conditionalFormatting sqref="A22:IV22">
    <cfRule type="cellIs" dxfId="559" priority="25" stopIfTrue="1" operator="equal">
      <formula>1</formula>
    </cfRule>
    <cfRule type="cellIs" dxfId="558" priority="26" stopIfTrue="1" operator="lessThan">
      <formula>0.0005</formula>
    </cfRule>
  </conditionalFormatting>
  <conditionalFormatting sqref="A23:IV23">
    <cfRule type="cellIs" dxfId="557" priority="24" stopIfTrue="1" operator="equal">
      <formula>0</formula>
    </cfRule>
  </conditionalFormatting>
  <conditionalFormatting sqref="A24:IV24">
    <cfRule type="cellIs" dxfId="556" priority="23" stopIfTrue="1" operator="lessThan">
      <formula>0.0005</formula>
    </cfRule>
    <cfRule type="cellIs" dxfId="555" priority="22" stopIfTrue="1" operator="equal">
      <formula>1</formula>
    </cfRule>
  </conditionalFormatting>
  <conditionalFormatting sqref="A25:IV25">
    <cfRule type="cellIs" dxfId="554" priority="21" stopIfTrue="1" operator="equal">
      <formula>0</formula>
    </cfRule>
  </conditionalFormatting>
  <conditionalFormatting sqref="A26:IV26">
    <cfRule type="cellIs" dxfId="553" priority="19" stopIfTrue="1" operator="equal">
      <formula>1</formula>
    </cfRule>
    <cfRule type="cellIs" dxfId="552" priority="20" stopIfTrue="1" operator="lessThan">
      <formula>0.0005</formula>
    </cfRule>
  </conditionalFormatting>
  <conditionalFormatting sqref="A27:IV27">
    <cfRule type="cellIs" dxfId="551" priority="18" stopIfTrue="1" operator="equal">
      <formula>0</formula>
    </cfRule>
  </conditionalFormatting>
  <conditionalFormatting sqref="A28:IV28">
    <cfRule type="cellIs" dxfId="550" priority="17" stopIfTrue="1" operator="lessThan">
      <formula>0.0005</formula>
    </cfRule>
    <cfRule type="cellIs" dxfId="549" priority="16" stopIfTrue="1" operator="equal">
      <formula>1</formula>
    </cfRule>
  </conditionalFormatting>
  <conditionalFormatting sqref="A29:IV29">
    <cfRule type="cellIs" dxfId="548" priority="15" stopIfTrue="1" operator="equal">
      <formula>0</formula>
    </cfRule>
  </conditionalFormatting>
  <conditionalFormatting sqref="A30:IV30">
    <cfRule type="cellIs" dxfId="547" priority="14" stopIfTrue="1" operator="lessThan">
      <formula>0.0005</formula>
    </cfRule>
    <cfRule type="cellIs" dxfId="546" priority="13" stopIfTrue="1" operator="equal">
      <formula>1</formula>
    </cfRule>
  </conditionalFormatting>
  <conditionalFormatting sqref="A31:IV31">
    <cfRule type="cellIs" dxfId="545" priority="12" stopIfTrue="1" operator="equal">
      <formula>0</formula>
    </cfRule>
  </conditionalFormatting>
  <conditionalFormatting sqref="A32:IV32">
    <cfRule type="cellIs" dxfId="544" priority="11" stopIfTrue="1" operator="lessThan">
      <formula>0.0005</formula>
    </cfRule>
    <cfRule type="cellIs" dxfId="543" priority="10" stopIfTrue="1" operator="equal">
      <formula>1</formula>
    </cfRule>
  </conditionalFormatting>
  <conditionalFormatting sqref="A33:IV33">
    <cfRule type="cellIs" dxfId="542" priority="9" stopIfTrue="1" operator="equal">
      <formula>0</formula>
    </cfRule>
  </conditionalFormatting>
  <conditionalFormatting sqref="A34:IV34">
    <cfRule type="cellIs" dxfId="541" priority="8" stopIfTrue="1" operator="lessThan">
      <formula>0.0005</formula>
    </cfRule>
    <cfRule type="cellIs" dxfId="540" priority="7" stopIfTrue="1" operator="equal">
      <formula>1</formula>
    </cfRule>
  </conditionalFormatting>
  <conditionalFormatting sqref="A35:IV35">
    <cfRule type="cellIs" dxfId="539" priority="6" stopIfTrue="1" operator="equal">
      <formula>0</formula>
    </cfRule>
  </conditionalFormatting>
  <conditionalFormatting sqref="A36:IV36">
    <cfRule type="cellIs" dxfId="538" priority="5" stopIfTrue="1" operator="lessThan">
      <formula>0.0005</formula>
    </cfRule>
    <cfRule type="cellIs" dxfId="537" priority="4" stopIfTrue="1" operator="equal">
      <formula>1</formula>
    </cfRule>
  </conditionalFormatting>
  <conditionalFormatting sqref="A37:IV37">
    <cfRule type="cellIs" dxfId="536" priority="3" stopIfTrue="1" operator="equal">
      <formula>0</formula>
    </cfRule>
  </conditionalFormatting>
  <conditionalFormatting sqref="A38:IV38">
    <cfRule type="cellIs" dxfId="535" priority="1" stopIfTrue="1" operator="equal">
      <formula>1</formula>
    </cfRule>
    <cfRule type="cellIs" dxfId="534" priority="2" stopIfTrue="1" operator="lessThan">
      <formula>0.0005</formula>
    </cfRule>
  </conditionalFormatting>
  <conditionalFormatting sqref="B7:IV7">
    <cfRule type="cellIs" dxfId="533" priority="57" stopIfTrue="1" operator="equal">
      <formula>0</formula>
    </cfRule>
  </conditionalFormatting>
  <hyperlinks>
    <hyperlink ref="A45" r:id="rId1" display="Publikation und Tabellen stehen unter der Lizenz CC BY-SA DEED 4.0." xr:uid="{61623B12-B5FF-429C-A923-93BADFAD6448}"/>
    <hyperlink ref="E43" r:id="rId2" xr:uid="{77B98477-E14B-4D72-BA8A-3A412C243E20}"/>
  </hyperlinks>
  <pageMargins left="0.78740157480314965" right="0.78740157480314965" top="0.98425196850393704" bottom="0.98425196850393704" header="0.51181102362204722" footer="0.51181102362204722"/>
  <pageSetup paperSize="9" scale="46" orientation="portrait" r:id="rId3"/>
  <headerFooter scaleWithDoc="0" alignWithMargins="0"/>
  <legacyDrawingHF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42842-9734-4620-9DDC-5FBE3AA729DC}">
  <dimension ref="A1:M43"/>
  <sheetViews>
    <sheetView view="pageBreakPreview" zoomScaleNormal="100" zoomScaleSheetLayoutView="100" workbookViewId="0">
      <selection sqref="A1:E1"/>
    </sheetView>
  </sheetViews>
  <sheetFormatPr baseColWidth="10" defaultRowHeight="12.75" x14ac:dyDescent="0.2"/>
  <cols>
    <col min="1" max="1" width="16.5703125" style="25" customWidth="1"/>
    <col min="2" max="4" width="18.7109375" style="25" customWidth="1"/>
    <col min="5" max="5" width="12.7109375" style="25" customWidth="1"/>
    <col min="6" max="16384" width="11.42578125" style="25"/>
  </cols>
  <sheetData>
    <row r="1" spans="1:13" ht="39.950000000000003" customHeight="1" thickBot="1" x14ac:dyDescent="0.3">
      <c r="A1" s="753" t="str">
        <f>"Tabelle 6: Entgeltermäßigungen nach Ländern " &amp;Hilfswerte!B1</f>
        <v>Tabelle 6: Entgeltermäßigungen nach Ländern 2018</v>
      </c>
      <c r="B1" s="753"/>
      <c r="C1" s="753"/>
      <c r="D1" s="753"/>
      <c r="E1" s="753"/>
      <c r="F1" s="63"/>
      <c r="G1" s="63"/>
      <c r="H1" s="63"/>
      <c r="I1" s="63"/>
      <c r="J1" s="63"/>
      <c r="K1" s="63"/>
      <c r="L1" s="63"/>
      <c r="M1" s="63"/>
    </row>
    <row r="2" spans="1:13" ht="48" customHeight="1" x14ac:dyDescent="0.2">
      <c r="A2" s="64" t="s">
        <v>14</v>
      </c>
      <c r="B2" s="65" t="s">
        <v>372</v>
      </c>
      <c r="C2" s="65" t="s">
        <v>404</v>
      </c>
      <c r="D2" s="66" t="s">
        <v>82</v>
      </c>
    </row>
    <row r="3" spans="1:13" ht="17.25" customHeight="1" x14ac:dyDescent="0.2">
      <c r="A3" s="706" t="s">
        <v>83</v>
      </c>
      <c r="B3" s="287">
        <v>54334</v>
      </c>
      <c r="C3" s="287">
        <v>47263</v>
      </c>
      <c r="D3" s="288">
        <v>101597</v>
      </c>
    </row>
    <row r="4" spans="1:13" ht="17.25" customHeight="1" x14ac:dyDescent="0.2">
      <c r="A4" s="690"/>
      <c r="B4" s="289">
        <v>0.53480000000000005</v>
      </c>
      <c r="C4" s="289">
        <v>0.4652</v>
      </c>
      <c r="D4" s="290">
        <v>1</v>
      </c>
    </row>
    <row r="5" spans="1:13" ht="17.25" customHeight="1" x14ac:dyDescent="0.2">
      <c r="A5" s="690" t="s">
        <v>84</v>
      </c>
      <c r="B5" s="150">
        <v>60742</v>
      </c>
      <c r="C5" s="150">
        <v>26508</v>
      </c>
      <c r="D5" s="291">
        <v>87250</v>
      </c>
    </row>
    <row r="6" spans="1:13" ht="17.25" customHeight="1" x14ac:dyDescent="0.2">
      <c r="A6" s="690"/>
      <c r="B6" s="289">
        <v>0.69618000000000002</v>
      </c>
      <c r="C6" s="289">
        <v>0.30381999999999998</v>
      </c>
      <c r="D6" s="290">
        <v>1</v>
      </c>
    </row>
    <row r="7" spans="1:13" ht="17.25" customHeight="1" x14ac:dyDescent="0.2">
      <c r="A7" s="690" t="s">
        <v>85</v>
      </c>
      <c r="B7" s="150">
        <v>25306</v>
      </c>
      <c r="C7" s="150">
        <v>85192</v>
      </c>
      <c r="D7" s="291">
        <v>110498</v>
      </c>
    </row>
    <row r="8" spans="1:13" ht="17.25" customHeight="1" x14ac:dyDescent="0.2">
      <c r="A8" s="690"/>
      <c r="B8" s="153">
        <v>0.22902</v>
      </c>
      <c r="C8" s="153">
        <v>0.77098</v>
      </c>
      <c r="D8" s="292">
        <v>1</v>
      </c>
    </row>
    <row r="9" spans="1:13" ht="17.25" customHeight="1" x14ac:dyDescent="0.2">
      <c r="A9" s="690" t="s">
        <v>86</v>
      </c>
      <c r="B9" s="150">
        <v>9484</v>
      </c>
      <c r="C9" s="150">
        <v>6603</v>
      </c>
      <c r="D9" s="291">
        <v>16087</v>
      </c>
    </row>
    <row r="10" spans="1:13" ht="17.25" customHeight="1" x14ac:dyDescent="0.2">
      <c r="A10" s="690"/>
      <c r="B10" s="153">
        <v>0.58953999999999995</v>
      </c>
      <c r="C10" s="153">
        <v>0.41045999999999999</v>
      </c>
      <c r="D10" s="292">
        <v>1</v>
      </c>
    </row>
    <row r="11" spans="1:13" ht="17.25" customHeight="1" x14ac:dyDescent="0.2">
      <c r="A11" s="690" t="s">
        <v>87</v>
      </c>
      <c r="B11" s="150">
        <v>7492</v>
      </c>
      <c r="C11" s="150">
        <v>0</v>
      </c>
      <c r="D11" s="291">
        <v>7492</v>
      </c>
    </row>
    <row r="12" spans="1:13" ht="17.25" customHeight="1" x14ac:dyDescent="0.2">
      <c r="A12" s="690"/>
      <c r="B12" s="153">
        <v>1</v>
      </c>
      <c r="C12" s="153" t="s">
        <v>452</v>
      </c>
      <c r="D12" s="292">
        <v>1</v>
      </c>
    </row>
    <row r="13" spans="1:13" ht="17.25" customHeight="1" x14ac:dyDescent="0.2">
      <c r="A13" s="690" t="s">
        <v>88</v>
      </c>
      <c r="B13" s="150">
        <v>25541</v>
      </c>
      <c r="C13" s="150">
        <v>653</v>
      </c>
      <c r="D13" s="291">
        <v>26194</v>
      </c>
    </row>
    <row r="14" spans="1:13" ht="17.25" customHeight="1" x14ac:dyDescent="0.2">
      <c r="A14" s="690"/>
      <c r="B14" s="153">
        <v>0.97506999999999999</v>
      </c>
      <c r="C14" s="153">
        <v>2.4930000000000001E-2</v>
      </c>
      <c r="D14" s="292">
        <v>1</v>
      </c>
    </row>
    <row r="15" spans="1:13" ht="17.25" customHeight="1" x14ac:dyDescent="0.2">
      <c r="A15" s="690" t="s">
        <v>89</v>
      </c>
      <c r="B15" s="150">
        <v>41864</v>
      </c>
      <c r="C15" s="150">
        <v>39699</v>
      </c>
      <c r="D15" s="291">
        <v>81563</v>
      </c>
    </row>
    <row r="16" spans="1:13" ht="17.25" customHeight="1" x14ac:dyDescent="0.2">
      <c r="A16" s="690"/>
      <c r="B16" s="153">
        <v>0.51327</v>
      </c>
      <c r="C16" s="153">
        <v>0.48673</v>
      </c>
      <c r="D16" s="292">
        <v>1</v>
      </c>
    </row>
    <row r="17" spans="1:4" ht="17.25" customHeight="1" x14ac:dyDescent="0.2">
      <c r="A17" s="690" t="s">
        <v>90</v>
      </c>
      <c r="B17" s="150">
        <v>4061</v>
      </c>
      <c r="C17" s="150">
        <v>5112</v>
      </c>
      <c r="D17" s="291">
        <v>9173</v>
      </c>
    </row>
    <row r="18" spans="1:4" ht="17.25" customHeight="1" x14ac:dyDescent="0.2">
      <c r="A18" s="690"/>
      <c r="B18" s="153">
        <v>0.44270999999999999</v>
      </c>
      <c r="C18" s="153">
        <v>0.55728999999999995</v>
      </c>
      <c r="D18" s="292">
        <v>1</v>
      </c>
    </row>
    <row r="19" spans="1:4" ht="17.25" customHeight="1" x14ac:dyDescent="0.2">
      <c r="A19" s="690" t="s">
        <v>91</v>
      </c>
      <c r="B19" s="150">
        <v>11423</v>
      </c>
      <c r="C19" s="150">
        <v>13746</v>
      </c>
      <c r="D19" s="291">
        <v>25169</v>
      </c>
    </row>
    <row r="20" spans="1:4" ht="17.25" customHeight="1" x14ac:dyDescent="0.2">
      <c r="A20" s="690"/>
      <c r="B20" s="153">
        <v>0.45384999999999998</v>
      </c>
      <c r="C20" s="153">
        <v>0.54615000000000002</v>
      </c>
      <c r="D20" s="292">
        <v>1</v>
      </c>
    </row>
    <row r="21" spans="1:4" ht="17.25" customHeight="1" x14ac:dyDescent="0.2">
      <c r="A21" s="690" t="s">
        <v>92</v>
      </c>
      <c r="B21" s="150">
        <v>75813</v>
      </c>
      <c r="C21" s="150">
        <v>55530</v>
      </c>
      <c r="D21" s="291">
        <v>131343</v>
      </c>
    </row>
    <row r="22" spans="1:4" ht="17.25" customHeight="1" x14ac:dyDescent="0.2">
      <c r="A22" s="690"/>
      <c r="B22" s="153">
        <v>0.57721</v>
      </c>
      <c r="C22" s="153">
        <v>0.42279</v>
      </c>
      <c r="D22" s="292">
        <v>1</v>
      </c>
    </row>
    <row r="23" spans="1:4" ht="17.25" customHeight="1" x14ac:dyDescent="0.2">
      <c r="A23" s="690" t="s">
        <v>93</v>
      </c>
      <c r="B23" s="150">
        <v>5657</v>
      </c>
      <c r="C23" s="150">
        <v>16690</v>
      </c>
      <c r="D23" s="291">
        <v>22347</v>
      </c>
    </row>
    <row r="24" spans="1:4" ht="17.25" customHeight="1" x14ac:dyDescent="0.2">
      <c r="A24" s="690"/>
      <c r="B24" s="153">
        <v>0.25313999999999998</v>
      </c>
      <c r="C24" s="153">
        <v>0.74685999999999997</v>
      </c>
      <c r="D24" s="292">
        <v>1</v>
      </c>
    </row>
    <row r="25" spans="1:4" ht="17.25" customHeight="1" x14ac:dyDescent="0.2">
      <c r="A25" s="690" t="s">
        <v>94</v>
      </c>
      <c r="B25" s="150">
        <v>4040</v>
      </c>
      <c r="C25" s="150">
        <v>1265</v>
      </c>
      <c r="D25" s="291">
        <v>5305</v>
      </c>
    </row>
    <row r="26" spans="1:4" ht="17.25" customHeight="1" x14ac:dyDescent="0.2">
      <c r="A26" s="690"/>
      <c r="B26" s="153">
        <v>0.76154999999999995</v>
      </c>
      <c r="C26" s="153">
        <v>0.23845</v>
      </c>
      <c r="D26" s="292">
        <v>1</v>
      </c>
    </row>
    <row r="27" spans="1:4" ht="17.25" customHeight="1" x14ac:dyDescent="0.2">
      <c r="A27" s="690" t="s">
        <v>95</v>
      </c>
      <c r="B27" s="150">
        <v>6154</v>
      </c>
      <c r="C27" s="150">
        <v>500</v>
      </c>
      <c r="D27" s="291">
        <v>6654</v>
      </c>
    </row>
    <row r="28" spans="1:4" ht="17.25" customHeight="1" x14ac:dyDescent="0.2">
      <c r="A28" s="690"/>
      <c r="B28" s="153">
        <v>0.92486000000000002</v>
      </c>
      <c r="C28" s="153">
        <v>7.5139999999999998E-2</v>
      </c>
      <c r="D28" s="292">
        <v>1</v>
      </c>
    </row>
    <row r="29" spans="1:4" ht="17.25" customHeight="1" x14ac:dyDescent="0.2">
      <c r="A29" s="690" t="s">
        <v>96</v>
      </c>
      <c r="B29" s="150">
        <v>2644</v>
      </c>
      <c r="C29" s="150">
        <v>2136</v>
      </c>
      <c r="D29" s="291">
        <v>4780</v>
      </c>
    </row>
    <row r="30" spans="1:4" ht="17.25" customHeight="1" x14ac:dyDescent="0.2">
      <c r="A30" s="690"/>
      <c r="B30" s="153">
        <v>0.55313999999999997</v>
      </c>
      <c r="C30" s="153">
        <v>0.44685999999999998</v>
      </c>
      <c r="D30" s="292">
        <v>1</v>
      </c>
    </row>
    <row r="31" spans="1:4" ht="17.25" customHeight="1" x14ac:dyDescent="0.2">
      <c r="A31" s="690" t="s">
        <v>97</v>
      </c>
      <c r="B31" s="150">
        <v>9505</v>
      </c>
      <c r="C31" s="150">
        <v>2905</v>
      </c>
      <c r="D31" s="291">
        <v>12410</v>
      </c>
    </row>
    <row r="32" spans="1:4" ht="17.25" customHeight="1" x14ac:dyDescent="0.2">
      <c r="A32" s="690"/>
      <c r="B32" s="153">
        <v>0.76590999999999998</v>
      </c>
      <c r="C32" s="153">
        <v>0.23408999999999999</v>
      </c>
      <c r="D32" s="292">
        <v>1</v>
      </c>
    </row>
    <row r="33" spans="1:4" ht="17.25" customHeight="1" x14ac:dyDescent="0.2">
      <c r="A33" s="707" t="s">
        <v>98</v>
      </c>
      <c r="B33" s="276">
        <v>9427</v>
      </c>
      <c r="C33" s="150">
        <v>4298</v>
      </c>
      <c r="D33" s="291">
        <v>13725</v>
      </c>
    </row>
    <row r="34" spans="1:4" ht="17.25" customHeight="1" x14ac:dyDescent="0.2">
      <c r="A34" s="692"/>
      <c r="B34" s="189">
        <v>0.68684999999999996</v>
      </c>
      <c r="C34" s="189">
        <v>0.31314999999999998</v>
      </c>
      <c r="D34" s="293">
        <v>1</v>
      </c>
    </row>
    <row r="35" spans="1:4" ht="17.25" customHeight="1" x14ac:dyDescent="0.2">
      <c r="A35" s="688" t="s">
        <v>113</v>
      </c>
      <c r="B35" s="194">
        <v>353487</v>
      </c>
      <c r="C35" s="194">
        <v>308100</v>
      </c>
      <c r="D35" s="294">
        <v>661587</v>
      </c>
    </row>
    <row r="36" spans="1:4" ht="17.25" customHeight="1" thickBot="1" x14ac:dyDescent="0.25">
      <c r="A36" s="689"/>
      <c r="B36" s="214">
        <v>0.5343</v>
      </c>
      <c r="C36" s="214">
        <v>0.4657</v>
      </c>
      <c r="D36" s="295">
        <v>1</v>
      </c>
    </row>
    <row r="38" spans="1:4" s="641" customFormat="1" ht="11.25" x14ac:dyDescent="0.2">
      <c r="A38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39" spans="1:4" x14ac:dyDescent="0.2">
      <c r="A39" s="640"/>
    </row>
    <row r="40" spans="1:4" x14ac:dyDescent="0.2">
      <c r="A40" s="650" t="s">
        <v>471</v>
      </c>
    </row>
    <row r="41" spans="1:4" x14ac:dyDescent="0.2">
      <c r="A41" s="650" t="s">
        <v>472</v>
      </c>
      <c r="C41" s="653" t="s">
        <v>461</v>
      </c>
    </row>
    <row r="42" spans="1:4" x14ac:dyDescent="0.2">
      <c r="A42" s="651"/>
    </row>
    <row r="43" spans="1:4" x14ac:dyDescent="0.2">
      <c r="A43" s="652" t="s">
        <v>473</v>
      </c>
    </row>
  </sheetData>
  <mergeCells count="18">
    <mergeCell ref="A11:A12"/>
    <mergeCell ref="A1:E1"/>
    <mergeCell ref="A3:A4"/>
    <mergeCell ref="A5:A6"/>
    <mergeCell ref="A7:A8"/>
    <mergeCell ref="A9:A1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</mergeCells>
  <conditionalFormatting sqref="A3:D3 A7:D7 A9:D9 A11:D11 A13:D13 A15:D15 A17:D17 A19:D19 A21:D21 A23:D23 A25:D25 A27:D27 A29:D29 A31:D31 A33:D33 A35:D35">
    <cfRule type="cellIs" dxfId="532" priority="12" stopIfTrue="1" operator="equal">
      <formula>0</formula>
    </cfRule>
  </conditionalFormatting>
  <conditionalFormatting sqref="A4:D4 A8:D8 A10:D10 A12:D12 A14:D14 A16:D16 A18:D18 A20:D20 A22:D22 A24:D24 A26:D26 A28:D28 A30:D30 A32:D32 A34:D34 A36:D36">
    <cfRule type="cellIs" dxfId="531" priority="10" stopIfTrue="1" operator="equal">
      <formula>1</formula>
    </cfRule>
    <cfRule type="cellIs" dxfId="530" priority="11" stopIfTrue="1" operator="lessThan">
      <formula>0.0005</formula>
    </cfRule>
  </conditionalFormatting>
  <conditionalFormatting sqref="A6:D6">
    <cfRule type="cellIs" dxfId="529" priority="4" stopIfTrue="1" operator="equal">
      <formula>1</formula>
    </cfRule>
    <cfRule type="cellIs" dxfId="528" priority="5" stopIfTrue="1" operator="lessThan">
      <formula>0.0005</formula>
    </cfRule>
  </conditionalFormatting>
  <conditionalFormatting sqref="B5:D5">
    <cfRule type="cellIs" dxfId="527" priority="1" stopIfTrue="1" operator="equal">
      <formula>0</formula>
    </cfRule>
  </conditionalFormatting>
  <hyperlinks>
    <hyperlink ref="A43" r:id="rId1" display="Publikation und Tabellen stehen unter der Lizenz CC BY-SA DEED 4.0." xr:uid="{C997870D-A9F6-4820-8A13-7B47D6819200}"/>
    <hyperlink ref="C41" r:id="rId2" xr:uid="{68F1BE50-96CE-421F-8B28-B50D321BBFA7}"/>
  </hyperlinks>
  <pageMargins left="0.7" right="0.7" top="0.78740157499999996" bottom="0.78740157499999996" header="0.3" footer="0.3"/>
  <pageSetup paperSize="9" scale="97" orientation="portrait" horizontalDpi="4294967295" verticalDpi="4294967295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803FE-8274-48D6-AC72-A196A5D83543}">
  <dimension ref="A1:Q45"/>
  <sheetViews>
    <sheetView view="pageBreakPreview" zoomScaleNormal="100" zoomScaleSheetLayoutView="100" workbookViewId="0">
      <selection sqref="A1:Q1"/>
    </sheetView>
  </sheetViews>
  <sheetFormatPr baseColWidth="10" defaultRowHeight="12.75" x14ac:dyDescent="0.2"/>
  <cols>
    <col min="1" max="1" width="9.42578125" style="25" customWidth="1"/>
    <col min="2" max="15" width="8.7109375" style="25" customWidth="1"/>
    <col min="16" max="16" width="12.42578125" style="25" customWidth="1"/>
    <col min="17" max="17" width="12.5703125" style="25" customWidth="1"/>
    <col min="18" max="16384" width="11.42578125" style="25"/>
  </cols>
  <sheetData>
    <row r="1" spans="1:17" ht="27" customHeight="1" thickBot="1" x14ac:dyDescent="0.25">
      <c r="A1" s="693" t="str">
        <f>"Tabelle 7: Qualitätsmanagementsysteme nach Ländern " &amp;Hilfswerte!B1</f>
        <v>Tabelle 7: Qualitätsmanagementsysteme nach Ländern 2018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</row>
    <row r="2" spans="1:17" ht="42.75" customHeight="1" x14ac:dyDescent="0.2">
      <c r="A2" s="708" t="s">
        <v>14</v>
      </c>
      <c r="B2" s="773" t="s">
        <v>450</v>
      </c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5" t="s">
        <v>28</v>
      </c>
      <c r="Q2" s="776"/>
    </row>
    <row r="3" spans="1:17" ht="102.75" customHeight="1" x14ac:dyDescent="0.2">
      <c r="A3" s="709"/>
      <c r="B3" s="53" t="s">
        <v>48</v>
      </c>
      <c r="C3" s="53" t="s">
        <v>49</v>
      </c>
      <c r="D3" s="27" t="s">
        <v>50</v>
      </c>
      <c r="E3" s="53" t="s">
        <v>51</v>
      </c>
      <c r="F3" s="53" t="s">
        <v>405</v>
      </c>
      <c r="G3" s="27" t="s">
        <v>52</v>
      </c>
      <c r="H3" s="53" t="s">
        <v>53</v>
      </c>
      <c r="I3" s="53" t="s">
        <v>54</v>
      </c>
      <c r="J3" s="27" t="s">
        <v>55</v>
      </c>
      <c r="K3" s="53" t="s">
        <v>56</v>
      </c>
      <c r="L3" s="53" t="s">
        <v>57</v>
      </c>
      <c r="M3" s="53" t="s">
        <v>406</v>
      </c>
      <c r="N3" s="53" t="s">
        <v>407</v>
      </c>
      <c r="O3" s="53" t="s">
        <v>408</v>
      </c>
      <c r="P3" s="67" t="s">
        <v>373</v>
      </c>
      <c r="Q3" s="30" t="s">
        <v>374</v>
      </c>
    </row>
    <row r="4" spans="1:17" x14ac:dyDescent="0.2">
      <c r="A4" s="706" t="s">
        <v>83</v>
      </c>
      <c r="B4" s="251">
        <v>47</v>
      </c>
      <c r="C4" s="296">
        <v>5</v>
      </c>
      <c r="D4" s="296">
        <v>4</v>
      </c>
      <c r="E4" s="296">
        <v>6</v>
      </c>
      <c r="F4" s="296">
        <v>40</v>
      </c>
      <c r="G4" s="296">
        <v>0</v>
      </c>
      <c r="H4" s="296">
        <v>0</v>
      </c>
      <c r="I4" s="296">
        <v>0</v>
      </c>
      <c r="J4" s="296">
        <v>1</v>
      </c>
      <c r="K4" s="296">
        <v>0</v>
      </c>
      <c r="L4" s="296">
        <v>0</v>
      </c>
      <c r="M4" s="296">
        <v>3</v>
      </c>
      <c r="N4" s="296">
        <v>1</v>
      </c>
      <c r="O4" s="251">
        <v>79</v>
      </c>
      <c r="P4" s="297">
        <v>90</v>
      </c>
      <c r="Q4" s="298">
        <v>90</v>
      </c>
    </row>
    <row r="5" spans="1:17" x14ac:dyDescent="0.2">
      <c r="A5" s="690"/>
      <c r="B5" s="201">
        <v>0.27811000000000002</v>
      </c>
      <c r="C5" s="299">
        <v>2.9590000000000002E-2</v>
      </c>
      <c r="D5" s="299">
        <v>2.367E-2</v>
      </c>
      <c r="E5" s="299">
        <v>3.5499999999999997E-2</v>
      </c>
      <c r="F5" s="299">
        <v>0.23669000000000001</v>
      </c>
      <c r="G5" s="299" t="s">
        <v>452</v>
      </c>
      <c r="H5" s="299" t="s">
        <v>452</v>
      </c>
      <c r="I5" s="299" t="s">
        <v>452</v>
      </c>
      <c r="J5" s="299">
        <v>5.9199999999999999E-3</v>
      </c>
      <c r="K5" s="299" t="s">
        <v>452</v>
      </c>
      <c r="L5" s="299" t="s">
        <v>452</v>
      </c>
      <c r="M5" s="299">
        <v>1.7749999999999998E-2</v>
      </c>
      <c r="N5" s="299">
        <v>5.9199999999999999E-3</v>
      </c>
      <c r="O5" s="201">
        <v>0.46745999999999999</v>
      </c>
      <c r="P5" s="301">
        <v>0.53254000000000001</v>
      </c>
      <c r="Q5" s="302">
        <v>0.53254000000000001</v>
      </c>
    </row>
    <row r="6" spans="1:17" ht="12.75" customHeight="1" x14ac:dyDescent="0.2">
      <c r="A6" s="690" t="s">
        <v>84</v>
      </c>
      <c r="B6" s="251">
        <v>33</v>
      </c>
      <c r="C6" s="296">
        <v>2</v>
      </c>
      <c r="D6" s="296">
        <v>104</v>
      </c>
      <c r="E6" s="296">
        <v>0</v>
      </c>
      <c r="F6" s="296">
        <v>0</v>
      </c>
      <c r="G6" s="296">
        <v>0</v>
      </c>
      <c r="H6" s="296">
        <v>0</v>
      </c>
      <c r="I6" s="296">
        <v>0</v>
      </c>
      <c r="J6" s="296">
        <v>2</v>
      </c>
      <c r="K6" s="296">
        <v>0</v>
      </c>
      <c r="L6" s="296">
        <v>0</v>
      </c>
      <c r="M6" s="296">
        <v>5</v>
      </c>
      <c r="N6" s="296">
        <v>0</v>
      </c>
      <c r="O6" s="251">
        <v>64</v>
      </c>
      <c r="P6" s="297">
        <v>122</v>
      </c>
      <c r="Q6" s="298">
        <v>122</v>
      </c>
    </row>
    <row r="7" spans="1:17" ht="12.75" customHeight="1" x14ac:dyDescent="0.2">
      <c r="A7" s="690"/>
      <c r="B7" s="201">
        <v>0.17741999999999999</v>
      </c>
      <c r="C7" s="299">
        <v>1.0749999999999999E-2</v>
      </c>
      <c r="D7" s="299">
        <v>0.55913999999999997</v>
      </c>
      <c r="E7" s="299" t="s">
        <v>452</v>
      </c>
      <c r="F7" s="299" t="s">
        <v>452</v>
      </c>
      <c r="G7" s="299" t="s">
        <v>452</v>
      </c>
      <c r="H7" s="299" t="s">
        <v>452</v>
      </c>
      <c r="I7" s="299" t="s">
        <v>452</v>
      </c>
      <c r="J7" s="299">
        <v>1.0749999999999999E-2</v>
      </c>
      <c r="K7" s="299" t="s">
        <v>452</v>
      </c>
      <c r="L7" s="299" t="s">
        <v>452</v>
      </c>
      <c r="M7" s="299">
        <v>2.6880000000000001E-2</v>
      </c>
      <c r="N7" s="299" t="s">
        <v>452</v>
      </c>
      <c r="O7" s="201">
        <v>0.34409000000000001</v>
      </c>
      <c r="P7" s="301">
        <v>0.65590999999999999</v>
      </c>
      <c r="Q7" s="302">
        <v>0.65590999999999999</v>
      </c>
    </row>
    <row r="8" spans="1:17" ht="12.75" customHeight="1" x14ac:dyDescent="0.2">
      <c r="A8" s="690" t="s">
        <v>85</v>
      </c>
      <c r="B8" s="251">
        <v>12</v>
      </c>
      <c r="C8" s="296">
        <v>0</v>
      </c>
      <c r="D8" s="296">
        <v>12</v>
      </c>
      <c r="E8" s="296">
        <v>2</v>
      </c>
      <c r="F8" s="296">
        <v>0</v>
      </c>
      <c r="G8" s="296">
        <v>0</v>
      </c>
      <c r="H8" s="296">
        <v>0</v>
      </c>
      <c r="I8" s="296">
        <v>0</v>
      </c>
      <c r="J8" s="296">
        <v>0</v>
      </c>
      <c r="K8" s="296">
        <v>0</v>
      </c>
      <c r="L8" s="296">
        <v>0</v>
      </c>
      <c r="M8" s="296">
        <v>0</v>
      </c>
      <c r="N8" s="296">
        <v>0</v>
      </c>
      <c r="O8" s="251">
        <v>0</v>
      </c>
      <c r="P8" s="297">
        <v>12</v>
      </c>
      <c r="Q8" s="298">
        <v>12</v>
      </c>
    </row>
    <row r="9" spans="1:17" ht="12.75" customHeight="1" x14ac:dyDescent="0.2">
      <c r="A9" s="690"/>
      <c r="B9" s="201">
        <v>1</v>
      </c>
      <c r="C9" s="299" t="s">
        <v>452</v>
      </c>
      <c r="D9" s="299">
        <v>1</v>
      </c>
      <c r="E9" s="299">
        <v>0.16667000000000001</v>
      </c>
      <c r="F9" s="299" t="s">
        <v>452</v>
      </c>
      <c r="G9" s="299" t="s">
        <v>452</v>
      </c>
      <c r="H9" s="299" t="s">
        <v>452</v>
      </c>
      <c r="I9" s="299" t="s">
        <v>452</v>
      </c>
      <c r="J9" s="299" t="s">
        <v>452</v>
      </c>
      <c r="K9" s="299" t="s">
        <v>452</v>
      </c>
      <c r="L9" s="299" t="s">
        <v>452</v>
      </c>
      <c r="M9" s="299" t="s">
        <v>452</v>
      </c>
      <c r="N9" s="299" t="s">
        <v>452</v>
      </c>
      <c r="O9" s="201" t="s">
        <v>452</v>
      </c>
      <c r="P9" s="301">
        <v>1</v>
      </c>
      <c r="Q9" s="302">
        <v>1</v>
      </c>
    </row>
    <row r="10" spans="1:17" ht="12.75" customHeight="1" x14ac:dyDescent="0.2">
      <c r="A10" s="690" t="s">
        <v>86</v>
      </c>
      <c r="B10" s="251">
        <v>2</v>
      </c>
      <c r="C10" s="296">
        <v>0</v>
      </c>
      <c r="D10" s="296">
        <v>0</v>
      </c>
      <c r="E10" s="296">
        <v>8</v>
      </c>
      <c r="F10" s="296">
        <v>0</v>
      </c>
      <c r="G10" s="296">
        <v>0</v>
      </c>
      <c r="H10" s="296">
        <v>0</v>
      </c>
      <c r="I10" s="296">
        <v>0</v>
      </c>
      <c r="J10" s="296">
        <v>1</v>
      </c>
      <c r="K10" s="296">
        <v>0</v>
      </c>
      <c r="L10" s="296">
        <v>0</v>
      </c>
      <c r="M10" s="296">
        <v>1</v>
      </c>
      <c r="N10" s="296">
        <v>3</v>
      </c>
      <c r="O10" s="251">
        <v>4</v>
      </c>
      <c r="P10" s="297">
        <v>12</v>
      </c>
      <c r="Q10" s="298">
        <v>15</v>
      </c>
    </row>
    <row r="11" spans="1:17" ht="12.75" customHeight="1" x14ac:dyDescent="0.2">
      <c r="A11" s="690"/>
      <c r="B11" s="201">
        <v>0.10526000000000001</v>
      </c>
      <c r="C11" s="299" t="s">
        <v>452</v>
      </c>
      <c r="D11" s="299" t="s">
        <v>452</v>
      </c>
      <c r="E11" s="299">
        <v>0.42104999999999998</v>
      </c>
      <c r="F11" s="299" t="s">
        <v>452</v>
      </c>
      <c r="G11" s="299" t="s">
        <v>452</v>
      </c>
      <c r="H11" s="299" t="s">
        <v>452</v>
      </c>
      <c r="I11" s="299" t="s">
        <v>452</v>
      </c>
      <c r="J11" s="299">
        <v>5.2630000000000003E-2</v>
      </c>
      <c r="K11" s="299" t="s">
        <v>452</v>
      </c>
      <c r="L11" s="299" t="s">
        <v>452</v>
      </c>
      <c r="M11" s="299">
        <v>5.2630000000000003E-2</v>
      </c>
      <c r="N11" s="299">
        <v>0.15789</v>
      </c>
      <c r="O11" s="201">
        <v>0.21052999999999999</v>
      </c>
      <c r="P11" s="301">
        <v>0.63158000000000003</v>
      </c>
      <c r="Q11" s="302">
        <v>0.78947000000000001</v>
      </c>
    </row>
    <row r="12" spans="1:17" ht="12.75" customHeight="1" x14ac:dyDescent="0.2">
      <c r="A12" s="690" t="s">
        <v>87</v>
      </c>
      <c r="B12" s="251">
        <v>1</v>
      </c>
      <c r="C12" s="296">
        <v>1</v>
      </c>
      <c r="D12" s="296">
        <v>0</v>
      </c>
      <c r="E12" s="296">
        <v>0</v>
      </c>
      <c r="F12" s="296">
        <v>0</v>
      </c>
      <c r="G12" s="296">
        <v>0</v>
      </c>
      <c r="H12" s="296">
        <v>0</v>
      </c>
      <c r="I12" s="296">
        <v>0</v>
      </c>
      <c r="J12" s="296">
        <v>1</v>
      </c>
      <c r="K12" s="296">
        <v>0</v>
      </c>
      <c r="L12" s="296">
        <v>0</v>
      </c>
      <c r="M12" s="296">
        <v>0</v>
      </c>
      <c r="N12" s="296">
        <v>0</v>
      </c>
      <c r="O12" s="251">
        <v>0</v>
      </c>
      <c r="P12" s="297">
        <v>2</v>
      </c>
      <c r="Q12" s="298">
        <v>2</v>
      </c>
    </row>
    <row r="13" spans="1:17" ht="12.75" customHeight="1" x14ac:dyDescent="0.2">
      <c r="A13" s="690"/>
      <c r="B13" s="201">
        <v>0.5</v>
      </c>
      <c r="C13" s="299">
        <v>0.5</v>
      </c>
      <c r="D13" s="299" t="s">
        <v>452</v>
      </c>
      <c r="E13" s="299" t="s">
        <v>452</v>
      </c>
      <c r="F13" s="299" t="s">
        <v>452</v>
      </c>
      <c r="G13" s="299" t="s">
        <v>452</v>
      </c>
      <c r="H13" s="299" t="s">
        <v>452</v>
      </c>
      <c r="I13" s="299" t="s">
        <v>452</v>
      </c>
      <c r="J13" s="299">
        <v>0.5</v>
      </c>
      <c r="K13" s="299" t="s">
        <v>452</v>
      </c>
      <c r="L13" s="299" t="s">
        <v>452</v>
      </c>
      <c r="M13" s="299" t="s">
        <v>452</v>
      </c>
      <c r="N13" s="299" t="s">
        <v>452</v>
      </c>
      <c r="O13" s="201" t="s">
        <v>452</v>
      </c>
      <c r="P13" s="301">
        <v>1</v>
      </c>
      <c r="Q13" s="302">
        <v>1</v>
      </c>
    </row>
    <row r="14" spans="1:17" ht="12.75" customHeight="1" x14ac:dyDescent="0.2">
      <c r="A14" s="690" t="s">
        <v>88</v>
      </c>
      <c r="B14" s="251">
        <v>1</v>
      </c>
      <c r="C14" s="296">
        <v>1</v>
      </c>
      <c r="D14" s="296">
        <v>0</v>
      </c>
      <c r="E14" s="296">
        <v>0</v>
      </c>
      <c r="F14" s="296">
        <v>0</v>
      </c>
      <c r="G14" s="296">
        <v>0</v>
      </c>
      <c r="H14" s="296">
        <v>0</v>
      </c>
      <c r="I14" s="296">
        <v>0</v>
      </c>
      <c r="J14" s="296">
        <v>0</v>
      </c>
      <c r="K14" s="296">
        <v>1</v>
      </c>
      <c r="L14" s="296">
        <v>1</v>
      </c>
      <c r="M14" s="296">
        <v>0</v>
      </c>
      <c r="N14" s="296">
        <v>0</v>
      </c>
      <c r="O14" s="251">
        <v>0</v>
      </c>
      <c r="P14" s="297">
        <v>1</v>
      </c>
      <c r="Q14" s="298">
        <v>1</v>
      </c>
    </row>
    <row r="15" spans="1:17" ht="12.75" customHeight="1" x14ac:dyDescent="0.2">
      <c r="A15" s="690"/>
      <c r="B15" s="201">
        <v>1</v>
      </c>
      <c r="C15" s="299">
        <v>1</v>
      </c>
      <c r="D15" s="299" t="s">
        <v>452</v>
      </c>
      <c r="E15" s="299" t="s">
        <v>452</v>
      </c>
      <c r="F15" s="299" t="s">
        <v>452</v>
      </c>
      <c r="G15" s="299" t="s">
        <v>452</v>
      </c>
      <c r="H15" s="299" t="s">
        <v>452</v>
      </c>
      <c r="I15" s="299" t="s">
        <v>452</v>
      </c>
      <c r="J15" s="299" t="s">
        <v>452</v>
      </c>
      <c r="K15" s="299">
        <v>1</v>
      </c>
      <c r="L15" s="299">
        <v>1</v>
      </c>
      <c r="M15" s="299" t="s">
        <v>452</v>
      </c>
      <c r="N15" s="299" t="s">
        <v>452</v>
      </c>
      <c r="O15" s="201" t="s">
        <v>452</v>
      </c>
      <c r="P15" s="301">
        <v>1</v>
      </c>
      <c r="Q15" s="302">
        <v>1</v>
      </c>
    </row>
    <row r="16" spans="1:17" ht="12.75" customHeight="1" x14ac:dyDescent="0.2">
      <c r="A16" s="690" t="s">
        <v>89</v>
      </c>
      <c r="B16" s="251">
        <v>18</v>
      </c>
      <c r="C16" s="296">
        <v>0</v>
      </c>
      <c r="D16" s="296">
        <v>0</v>
      </c>
      <c r="E16" s="296">
        <v>13</v>
      </c>
      <c r="F16" s="296">
        <v>0</v>
      </c>
      <c r="G16" s="296">
        <v>0</v>
      </c>
      <c r="H16" s="296">
        <v>0</v>
      </c>
      <c r="I16" s="296">
        <v>0</v>
      </c>
      <c r="J16" s="296">
        <v>18</v>
      </c>
      <c r="K16" s="296">
        <v>2</v>
      </c>
      <c r="L16" s="296">
        <v>0</v>
      </c>
      <c r="M16" s="296">
        <v>3</v>
      </c>
      <c r="N16" s="296">
        <v>5</v>
      </c>
      <c r="O16" s="251">
        <v>0</v>
      </c>
      <c r="P16" s="297">
        <v>32</v>
      </c>
      <c r="Q16" s="298">
        <v>32</v>
      </c>
    </row>
    <row r="17" spans="1:17" ht="12.75" customHeight="1" x14ac:dyDescent="0.2">
      <c r="A17" s="690"/>
      <c r="B17" s="201">
        <v>0.5625</v>
      </c>
      <c r="C17" s="299" t="s">
        <v>452</v>
      </c>
      <c r="D17" s="299" t="s">
        <v>452</v>
      </c>
      <c r="E17" s="299">
        <v>0.40625</v>
      </c>
      <c r="F17" s="299" t="s">
        <v>452</v>
      </c>
      <c r="G17" s="299" t="s">
        <v>452</v>
      </c>
      <c r="H17" s="299" t="s">
        <v>452</v>
      </c>
      <c r="I17" s="299" t="s">
        <v>452</v>
      </c>
      <c r="J17" s="299">
        <v>0.5625</v>
      </c>
      <c r="K17" s="299">
        <v>6.25E-2</v>
      </c>
      <c r="L17" s="299" t="s">
        <v>452</v>
      </c>
      <c r="M17" s="299">
        <v>9.375E-2</v>
      </c>
      <c r="N17" s="299">
        <v>0.15625</v>
      </c>
      <c r="O17" s="201" t="s">
        <v>452</v>
      </c>
      <c r="P17" s="301">
        <v>1</v>
      </c>
      <c r="Q17" s="302">
        <v>1</v>
      </c>
    </row>
    <row r="18" spans="1:17" ht="12.75" customHeight="1" x14ac:dyDescent="0.2">
      <c r="A18" s="690" t="s">
        <v>90</v>
      </c>
      <c r="B18" s="251">
        <v>0</v>
      </c>
      <c r="C18" s="296">
        <v>0</v>
      </c>
      <c r="D18" s="296">
        <v>0</v>
      </c>
      <c r="E18" s="296">
        <v>8</v>
      </c>
      <c r="F18" s="296">
        <v>0</v>
      </c>
      <c r="G18" s="296">
        <v>0</v>
      </c>
      <c r="H18" s="296">
        <v>0</v>
      </c>
      <c r="I18" s="296">
        <v>0</v>
      </c>
      <c r="J18" s="296">
        <v>0</v>
      </c>
      <c r="K18" s="296">
        <v>0</v>
      </c>
      <c r="L18" s="296">
        <v>0</v>
      </c>
      <c r="M18" s="296">
        <v>0</v>
      </c>
      <c r="N18" s="296">
        <v>0</v>
      </c>
      <c r="O18" s="251">
        <v>0</v>
      </c>
      <c r="P18" s="297">
        <v>8</v>
      </c>
      <c r="Q18" s="298">
        <v>8</v>
      </c>
    </row>
    <row r="19" spans="1:17" ht="12.75" customHeight="1" x14ac:dyDescent="0.2">
      <c r="A19" s="690"/>
      <c r="B19" s="201" t="s">
        <v>452</v>
      </c>
      <c r="C19" s="299" t="s">
        <v>452</v>
      </c>
      <c r="D19" s="299" t="s">
        <v>452</v>
      </c>
      <c r="E19" s="299">
        <v>1</v>
      </c>
      <c r="F19" s="299" t="s">
        <v>452</v>
      </c>
      <c r="G19" s="299" t="s">
        <v>452</v>
      </c>
      <c r="H19" s="299" t="s">
        <v>452</v>
      </c>
      <c r="I19" s="299" t="s">
        <v>452</v>
      </c>
      <c r="J19" s="299" t="s">
        <v>452</v>
      </c>
      <c r="K19" s="299" t="s">
        <v>452</v>
      </c>
      <c r="L19" s="299" t="s">
        <v>452</v>
      </c>
      <c r="M19" s="299" t="s">
        <v>452</v>
      </c>
      <c r="N19" s="299" t="s">
        <v>452</v>
      </c>
      <c r="O19" s="201" t="s">
        <v>452</v>
      </c>
      <c r="P19" s="301">
        <v>1</v>
      </c>
      <c r="Q19" s="302">
        <v>1</v>
      </c>
    </row>
    <row r="20" spans="1:17" ht="12.75" customHeight="1" x14ac:dyDescent="0.2">
      <c r="A20" s="690" t="s">
        <v>91</v>
      </c>
      <c r="B20" s="251">
        <v>41</v>
      </c>
      <c r="C20" s="296">
        <v>12</v>
      </c>
      <c r="D20" s="296">
        <v>1</v>
      </c>
      <c r="E20" s="296">
        <v>25</v>
      </c>
      <c r="F20" s="296">
        <v>2</v>
      </c>
      <c r="G20" s="296">
        <v>0</v>
      </c>
      <c r="H20" s="296">
        <v>0</v>
      </c>
      <c r="I20" s="296">
        <v>0</v>
      </c>
      <c r="J20" s="296">
        <v>5</v>
      </c>
      <c r="K20" s="296">
        <v>2</v>
      </c>
      <c r="L20" s="296">
        <v>1</v>
      </c>
      <c r="M20" s="296">
        <v>4</v>
      </c>
      <c r="N20" s="296">
        <v>4</v>
      </c>
      <c r="O20" s="251">
        <v>0</v>
      </c>
      <c r="P20" s="297">
        <v>56</v>
      </c>
      <c r="Q20" s="298">
        <v>56</v>
      </c>
    </row>
    <row r="21" spans="1:17" ht="12.75" customHeight="1" x14ac:dyDescent="0.2">
      <c r="A21" s="690"/>
      <c r="B21" s="201">
        <v>0.73214000000000001</v>
      </c>
      <c r="C21" s="299">
        <v>0.21429000000000001</v>
      </c>
      <c r="D21" s="299">
        <v>1.7860000000000001E-2</v>
      </c>
      <c r="E21" s="299">
        <v>0.44642999999999999</v>
      </c>
      <c r="F21" s="299">
        <v>3.5709999999999999E-2</v>
      </c>
      <c r="G21" s="299" t="s">
        <v>452</v>
      </c>
      <c r="H21" s="299" t="s">
        <v>452</v>
      </c>
      <c r="I21" s="299" t="s">
        <v>452</v>
      </c>
      <c r="J21" s="299">
        <v>8.9289999999999994E-2</v>
      </c>
      <c r="K21" s="299">
        <v>3.5709999999999999E-2</v>
      </c>
      <c r="L21" s="299">
        <v>1.7860000000000001E-2</v>
      </c>
      <c r="M21" s="299">
        <v>7.1429999999999993E-2</v>
      </c>
      <c r="N21" s="299">
        <v>7.1429999999999993E-2</v>
      </c>
      <c r="O21" s="201" t="s">
        <v>452</v>
      </c>
      <c r="P21" s="301">
        <v>1</v>
      </c>
      <c r="Q21" s="302">
        <v>1</v>
      </c>
    </row>
    <row r="22" spans="1:17" ht="12.75" customHeight="1" x14ac:dyDescent="0.2">
      <c r="A22" s="690" t="s">
        <v>92</v>
      </c>
      <c r="B22" s="251">
        <v>43</v>
      </c>
      <c r="C22" s="296">
        <v>69</v>
      </c>
      <c r="D22" s="296">
        <v>1</v>
      </c>
      <c r="E22" s="296">
        <v>19</v>
      </c>
      <c r="F22" s="296">
        <v>0</v>
      </c>
      <c r="G22" s="296">
        <v>0</v>
      </c>
      <c r="H22" s="296">
        <v>1</v>
      </c>
      <c r="I22" s="296">
        <v>0</v>
      </c>
      <c r="J22" s="296">
        <v>8</v>
      </c>
      <c r="K22" s="296">
        <v>14</v>
      </c>
      <c r="L22" s="296">
        <v>2</v>
      </c>
      <c r="M22" s="296">
        <v>3</v>
      </c>
      <c r="N22" s="296">
        <v>5</v>
      </c>
      <c r="O22" s="251">
        <v>0</v>
      </c>
      <c r="P22" s="297">
        <v>115</v>
      </c>
      <c r="Q22" s="298">
        <v>115</v>
      </c>
    </row>
    <row r="23" spans="1:17" ht="12.75" customHeight="1" x14ac:dyDescent="0.2">
      <c r="A23" s="690"/>
      <c r="B23" s="201">
        <v>0.37391000000000002</v>
      </c>
      <c r="C23" s="299">
        <v>0.6</v>
      </c>
      <c r="D23" s="299">
        <v>8.6999999999999994E-3</v>
      </c>
      <c r="E23" s="299">
        <v>0.16522000000000001</v>
      </c>
      <c r="F23" s="299" t="s">
        <v>452</v>
      </c>
      <c r="G23" s="299" t="s">
        <v>452</v>
      </c>
      <c r="H23" s="299">
        <v>8.6999999999999994E-3</v>
      </c>
      <c r="I23" s="299" t="s">
        <v>452</v>
      </c>
      <c r="J23" s="299">
        <v>6.9570000000000007E-2</v>
      </c>
      <c r="K23" s="299">
        <v>0.12174</v>
      </c>
      <c r="L23" s="299">
        <v>1.7389999999999999E-2</v>
      </c>
      <c r="M23" s="299">
        <v>2.6089999999999999E-2</v>
      </c>
      <c r="N23" s="299">
        <v>4.3479999999999998E-2</v>
      </c>
      <c r="O23" s="201" t="s">
        <v>452</v>
      </c>
      <c r="P23" s="301">
        <v>1</v>
      </c>
      <c r="Q23" s="302">
        <v>1</v>
      </c>
    </row>
    <row r="24" spans="1:17" ht="12.75" customHeight="1" x14ac:dyDescent="0.2">
      <c r="A24" s="690" t="s">
        <v>93</v>
      </c>
      <c r="B24" s="251">
        <v>11</v>
      </c>
      <c r="C24" s="296">
        <v>0</v>
      </c>
      <c r="D24" s="296">
        <v>0</v>
      </c>
      <c r="E24" s="296">
        <v>27</v>
      </c>
      <c r="F24" s="296">
        <v>1</v>
      </c>
      <c r="G24" s="296">
        <v>0</v>
      </c>
      <c r="H24" s="296">
        <v>0</v>
      </c>
      <c r="I24" s="296">
        <v>0</v>
      </c>
      <c r="J24" s="296">
        <v>0</v>
      </c>
      <c r="K24" s="296">
        <v>0</v>
      </c>
      <c r="L24" s="296">
        <v>0</v>
      </c>
      <c r="M24" s="296">
        <v>1</v>
      </c>
      <c r="N24" s="296">
        <v>5</v>
      </c>
      <c r="O24" s="251">
        <v>33</v>
      </c>
      <c r="P24" s="297">
        <v>32</v>
      </c>
      <c r="Q24" s="298">
        <v>33</v>
      </c>
    </row>
    <row r="25" spans="1:17" ht="12.75" customHeight="1" x14ac:dyDescent="0.2">
      <c r="A25" s="690"/>
      <c r="B25" s="201">
        <v>0.16667000000000001</v>
      </c>
      <c r="C25" s="299" t="s">
        <v>452</v>
      </c>
      <c r="D25" s="299" t="s">
        <v>452</v>
      </c>
      <c r="E25" s="299">
        <v>0.40909000000000001</v>
      </c>
      <c r="F25" s="299">
        <v>1.515E-2</v>
      </c>
      <c r="G25" s="299" t="s">
        <v>452</v>
      </c>
      <c r="H25" s="299" t="s">
        <v>452</v>
      </c>
      <c r="I25" s="299" t="s">
        <v>452</v>
      </c>
      <c r="J25" s="299" t="s">
        <v>452</v>
      </c>
      <c r="K25" s="299" t="s">
        <v>452</v>
      </c>
      <c r="L25" s="299" t="s">
        <v>452</v>
      </c>
      <c r="M25" s="299">
        <v>1.515E-2</v>
      </c>
      <c r="N25" s="299">
        <v>7.5759999999999994E-2</v>
      </c>
      <c r="O25" s="201">
        <v>0.5</v>
      </c>
      <c r="P25" s="301">
        <v>0.48485</v>
      </c>
      <c r="Q25" s="302">
        <v>0.5</v>
      </c>
    </row>
    <row r="26" spans="1:17" ht="12.75" customHeight="1" x14ac:dyDescent="0.2">
      <c r="A26" s="690" t="s">
        <v>94</v>
      </c>
      <c r="B26" s="251">
        <v>10</v>
      </c>
      <c r="C26" s="296">
        <v>2</v>
      </c>
      <c r="D26" s="296">
        <v>0</v>
      </c>
      <c r="E26" s="296">
        <v>2</v>
      </c>
      <c r="F26" s="296">
        <v>0</v>
      </c>
      <c r="G26" s="296">
        <v>0</v>
      </c>
      <c r="H26" s="296">
        <v>0</v>
      </c>
      <c r="I26" s="296">
        <v>0</v>
      </c>
      <c r="J26" s="296">
        <v>0</v>
      </c>
      <c r="K26" s="296">
        <v>0</v>
      </c>
      <c r="L26" s="296">
        <v>0</v>
      </c>
      <c r="M26" s="296">
        <v>0</v>
      </c>
      <c r="N26" s="296">
        <v>2</v>
      </c>
      <c r="O26" s="251">
        <v>5</v>
      </c>
      <c r="P26" s="297">
        <v>10</v>
      </c>
      <c r="Q26" s="298">
        <v>11</v>
      </c>
    </row>
    <row r="27" spans="1:17" ht="12.75" customHeight="1" x14ac:dyDescent="0.2">
      <c r="A27" s="690"/>
      <c r="B27" s="201">
        <v>0.625</v>
      </c>
      <c r="C27" s="299">
        <v>0.125</v>
      </c>
      <c r="D27" s="299" t="s">
        <v>452</v>
      </c>
      <c r="E27" s="299">
        <v>0.125</v>
      </c>
      <c r="F27" s="299" t="s">
        <v>452</v>
      </c>
      <c r="G27" s="299" t="s">
        <v>452</v>
      </c>
      <c r="H27" s="299" t="s">
        <v>452</v>
      </c>
      <c r="I27" s="299" t="s">
        <v>452</v>
      </c>
      <c r="J27" s="299" t="s">
        <v>452</v>
      </c>
      <c r="K27" s="299" t="s">
        <v>452</v>
      </c>
      <c r="L27" s="299" t="s">
        <v>452</v>
      </c>
      <c r="M27" s="299" t="s">
        <v>452</v>
      </c>
      <c r="N27" s="299">
        <v>0.125</v>
      </c>
      <c r="O27" s="201">
        <v>0.3125</v>
      </c>
      <c r="P27" s="301">
        <v>0.625</v>
      </c>
      <c r="Q27" s="302">
        <v>0.6875</v>
      </c>
    </row>
    <row r="28" spans="1:17" ht="12.75" customHeight="1" x14ac:dyDescent="0.2">
      <c r="A28" s="690" t="s">
        <v>95</v>
      </c>
      <c r="B28" s="251">
        <v>4</v>
      </c>
      <c r="C28" s="296">
        <v>2</v>
      </c>
      <c r="D28" s="296">
        <v>0</v>
      </c>
      <c r="E28" s="296">
        <v>6</v>
      </c>
      <c r="F28" s="296">
        <v>0</v>
      </c>
      <c r="G28" s="296">
        <v>8</v>
      </c>
      <c r="H28" s="296">
        <v>0</v>
      </c>
      <c r="I28" s="296">
        <v>0</v>
      </c>
      <c r="J28" s="296">
        <v>0</v>
      </c>
      <c r="K28" s="296">
        <v>0</v>
      </c>
      <c r="L28" s="296">
        <v>0</v>
      </c>
      <c r="M28" s="296">
        <v>0</v>
      </c>
      <c r="N28" s="296">
        <v>0</v>
      </c>
      <c r="O28" s="251">
        <v>0</v>
      </c>
      <c r="P28" s="297">
        <v>15</v>
      </c>
      <c r="Q28" s="298">
        <v>15</v>
      </c>
    </row>
    <row r="29" spans="1:17" ht="12.75" customHeight="1" x14ac:dyDescent="0.2">
      <c r="A29" s="690"/>
      <c r="B29" s="201">
        <v>0.26667000000000002</v>
      </c>
      <c r="C29" s="299">
        <v>0.13333</v>
      </c>
      <c r="D29" s="299" t="s">
        <v>452</v>
      </c>
      <c r="E29" s="299">
        <v>0.4</v>
      </c>
      <c r="F29" s="299" t="s">
        <v>452</v>
      </c>
      <c r="G29" s="299">
        <v>0.53332999999999997</v>
      </c>
      <c r="H29" s="299" t="s">
        <v>452</v>
      </c>
      <c r="I29" s="299" t="s">
        <v>452</v>
      </c>
      <c r="J29" s="299" t="s">
        <v>452</v>
      </c>
      <c r="K29" s="299" t="s">
        <v>452</v>
      </c>
      <c r="L29" s="299" t="s">
        <v>452</v>
      </c>
      <c r="M29" s="299" t="s">
        <v>452</v>
      </c>
      <c r="N29" s="299" t="s">
        <v>452</v>
      </c>
      <c r="O29" s="201" t="s">
        <v>452</v>
      </c>
      <c r="P29" s="301">
        <v>1</v>
      </c>
      <c r="Q29" s="302">
        <v>1</v>
      </c>
    </row>
    <row r="30" spans="1:17" ht="12.75" customHeight="1" x14ac:dyDescent="0.2">
      <c r="A30" s="690" t="s">
        <v>96</v>
      </c>
      <c r="B30" s="251">
        <v>6</v>
      </c>
      <c r="C30" s="296">
        <v>7</v>
      </c>
      <c r="D30" s="296">
        <v>0</v>
      </c>
      <c r="E30" s="296">
        <v>3</v>
      </c>
      <c r="F30" s="296">
        <v>1</v>
      </c>
      <c r="G30" s="296">
        <v>0</v>
      </c>
      <c r="H30" s="296">
        <v>0</v>
      </c>
      <c r="I30" s="296">
        <v>0</v>
      </c>
      <c r="J30" s="296">
        <v>0</v>
      </c>
      <c r="K30" s="296">
        <v>0</v>
      </c>
      <c r="L30" s="296">
        <v>0</v>
      </c>
      <c r="M30" s="296">
        <v>0</v>
      </c>
      <c r="N30" s="296">
        <v>1</v>
      </c>
      <c r="O30" s="251">
        <v>2</v>
      </c>
      <c r="P30" s="297">
        <v>12</v>
      </c>
      <c r="Q30" s="298">
        <v>13</v>
      </c>
    </row>
    <row r="31" spans="1:17" ht="12.75" customHeight="1" x14ac:dyDescent="0.2">
      <c r="A31" s="690"/>
      <c r="B31" s="201">
        <v>0.4</v>
      </c>
      <c r="C31" s="299">
        <v>0.46666999999999997</v>
      </c>
      <c r="D31" s="299" t="s">
        <v>452</v>
      </c>
      <c r="E31" s="299">
        <v>0.2</v>
      </c>
      <c r="F31" s="299">
        <v>6.6669999999999993E-2</v>
      </c>
      <c r="G31" s="299" t="s">
        <v>452</v>
      </c>
      <c r="H31" s="299" t="s">
        <v>452</v>
      </c>
      <c r="I31" s="299" t="s">
        <v>452</v>
      </c>
      <c r="J31" s="299" t="s">
        <v>452</v>
      </c>
      <c r="K31" s="299" t="s">
        <v>452</v>
      </c>
      <c r="L31" s="299" t="s">
        <v>452</v>
      </c>
      <c r="M31" s="299" t="s">
        <v>452</v>
      </c>
      <c r="N31" s="299">
        <v>6.6669999999999993E-2</v>
      </c>
      <c r="O31" s="201">
        <v>0.13333</v>
      </c>
      <c r="P31" s="301">
        <v>0.8</v>
      </c>
      <c r="Q31" s="302">
        <v>0.86667000000000005</v>
      </c>
    </row>
    <row r="32" spans="1:17" ht="12.75" customHeight="1" x14ac:dyDescent="0.2">
      <c r="A32" s="690" t="s">
        <v>97</v>
      </c>
      <c r="B32" s="251">
        <v>24</v>
      </c>
      <c r="C32" s="296">
        <v>0</v>
      </c>
      <c r="D32" s="296">
        <v>0</v>
      </c>
      <c r="E32" s="296">
        <v>3</v>
      </c>
      <c r="F32" s="296">
        <v>26</v>
      </c>
      <c r="G32" s="296">
        <v>0</v>
      </c>
      <c r="H32" s="296">
        <v>0</v>
      </c>
      <c r="I32" s="296">
        <v>0</v>
      </c>
      <c r="J32" s="296">
        <v>13</v>
      </c>
      <c r="K32" s="296">
        <v>1</v>
      </c>
      <c r="L32" s="296">
        <v>0</v>
      </c>
      <c r="M32" s="296">
        <v>3</v>
      </c>
      <c r="N32" s="296">
        <v>8</v>
      </c>
      <c r="O32" s="251">
        <v>84</v>
      </c>
      <c r="P32" s="297">
        <v>51</v>
      </c>
      <c r="Q32" s="298">
        <v>55</v>
      </c>
    </row>
    <row r="33" spans="1:17" ht="12.75" customHeight="1" x14ac:dyDescent="0.2">
      <c r="A33" s="690"/>
      <c r="B33" s="201">
        <v>0.17266000000000001</v>
      </c>
      <c r="C33" s="299" t="s">
        <v>452</v>
      </c>
      <c r="D33" s="299" t="s">
        <v>452</v>
      </c>
      <c r="E33" s="299">
        <v>2.1579999999999998E-2</v>
      </c>
      <c r="F33" s="299">
        <v>0.18704999999999999</v>
      </c>
      <c r="G33" s="299" t="s">
        <v>452</v>
      </c>
      <c r="H33" s="299" t="s">
        <v>452</v>
      </c>
      <c r="I33" s="299" t="s">
        <v>452</v>
      </c>
      <c r="J33" s="299">
        <v>9.3530000000000002E-2</v>
      </c>
      <c r="K33" s="299">
        <v>7.1900000000000002E-3</v>
      </c>
      <c r="L33" s="299" t="s">
        <v>452</v>
      </c>
      <c r="M33" s="299">
        <v>2.1579999999999998E-2</v>
      </c>
      <c r="N33" s="299">
        <v>5.7549999999999997E-2</v>
      </c>
      <c r="O33" s="201">
        <v>0.60431999999999997</v>
      </c>
      <c r="P33" s="301">
        <v>0.36691000000000001</v>
      </c>
      <c r="Q33" s="302">
        <v>0.39567999999999998</v>
      </c>
    </row>
    <row r="34" spans="1:17" ht="12.75" customHeight="1" x14ac:dyDescent="0.2">
      <c r="A34" s="691" t="s">
        <v>98</v>
      </c>
      <c r="B34" s="251">
        <v>1</v>
      </c>
      <c r="C34" s="296">
        <v>0</v>
      </c>
      <c r="D34" s="296">
        <v>0</v>
      </c>
      <c r="E34" s="296">
        <v>6</v>
      </c>
      <c r="F34" s="296">
        <v>0</v>
      </c>
      <c r="G34" s="296">
        <v>0</v>
      </c>
      <c r="H34" s="296">
        <v>0</v>
      </c>
      <c r="I34" s="296">
        <v>17</v>
      </c>
      <c r="J34" s="296">
        <v>1</v>
      </c>
      <c r="K34" s="296">
        <v>0</v>
      </c>
      <c r="L34" s="296">
        <v>0</v>
      </c>
      <c r="M34" s="296">
        <v>0</v>
      </c>
      <c r="N34" s="296">
        <v>1</v>
      </c>
      <c r="O34" s="251">
        <v>0</v>
      </c>
      <c r="P34" s="297">
        <v>23</v>
      </c>
      <c r="Q34" s="298">
        <v>23</v>
      </c>
    </row>
    <row r="35" spans="1:17" ht="12.75" customHeight="1" x14ac:dyDescent="0.2">
      <c r="A35" s="692"/>
      <c r="B35" s="216">
        <v>4.3479999999999998E-2</v>
      </c>
      <c r="C35" s="304" t="s">
        <v>452</v>
      </c>
      <c r="D35" s="304" t="s">
        <v>452</v>
      </c>
      <c r="E35" s="304">
        <v>0.26086999999999999</v>
      </c>
      <c r="F35" s="304" t="s">
        <v>452</v>
      </c>
      <c r="G35" s="304" t="s">
        <v>452</v>
      </c>
      <c r="H35" s="304" t="s">
        <v>452</v>
      </c>
      <c r="I35" s="304">
        <v>0.73912999999999995</v>
      </c>
      <c r="J35" s="304">
        <v>4.3479999999999998E-2</v>
      </c>
      <c r="K35" s="304" t="s">
        <v>452</v>
      </c>
      <c r="L35" s="304" t="s">
        <v>452</v>
      </c>
      <c r="M35" s="304" t="s">
        <v>452</v>
      </c>
      <c r="N35" s="304">
        <v>4.3479999999999998E-2</v>
      </c>
      <c r="O35" s="216" t="s">
        <v>452</v>
      </c>
      <c r="P35" s="305">
        <v>1</v>
      </c>
      <c r="Q35" s="218">
        <v>1</v>
      </c>
    </row>
    <row r="36" spans="1:17" x14ac:dyDescent="0.2">
      <c r="A36" s="743" t="s">
        <v>113</v>
      </c>
      <c r="B36" s="254">
        <v>254</v>
      </c>
      <c r="C36" s="300">
        <v>101</v>
      </c>
      <c r="D36" s="300">
        <v>122</v>
      </c>
      <c r="E36" s="300">
        <v>128</v>
      </c>
      <c r="F36" s="300">
        <v>70</v>
      </c>
      <c r="G36" s="300">
        <v>8</v>
      </c>
      <c r="H36" s="300">
        <v>1</v>
      </c>
      <c r="I36" s="300">
        <v>17</v>
      </c>
      <c r="J36" s="300">
        <v>50</v>
      </c>
      <c r="K36" s="300">
        <v>20</v>
      </c>
      <c r="L36" s="300">
        <v>4</v>
      </c>
      <c r="M36" s="300">
        <v>23</v>
      </c>
      <c r="N36" s="300">
        <v>35</v>
      </c>
      <c r="O36" s="255">
        <v>271</v>
      </c>
      <c r="P36" s="306">
        <v>593</v>
      </c>
      <c r="Q36" s="307">
        <v>603</v>
      </c>
    </row>
    <row r="37" spans="1:17" ht="13.5" thickBot="1" x14ac:dyDescent="0.25">
      <c r="A37" s="744"/>
      <c r="B37" s="517">
        <v>0.29061999999999999</v>
      </c>
      <c r="C37" s="579">
        <v>0.11556</v>
      </c>
      <c r="D37" s="579">
        <v>0.13958999999999999</v>
      </c>
      <c r="E37" s="579">
        <v>0.14645</v>
      </c>
      <c r="F37" s="579">
        <v>8.0089999999999995E-2</v>
      </c>
      <c r="G37" s="579">
        <v>9.1500000000000001E-3</v>
      </c>
      <c r="H37" s="579">
        <v>1.14E-3</v>
      </c>
      <c r="I37" s="579">
        <v>1.9449999999999999E-2</v>
      </c>
      <c r="J37" s="579">
        <v>5.7209999999999997E-2</v>
      </c>
      <c r="K37" s="579">
        <v>2.2880000000000001E-2</v>
      </c>
      <c r="L37" s="579">
        <v>4.5799999999999999E-3</v>
      </c>
      <c r="M37" s="579">
        <v>2.632E-2</v>
      </c>
      <c r="N37" s="579">
        <v>4.0050000000000002E-2</v>
      </c>
      <c r="O37" s="517">
        <v>0.31007000000000001</v>
      </c>
      <c r="P37" s="580">
        <v>0.67849000000000004</v>
      </c>
      <c r="Q37" s="520">
        <v>0.68993000000000004</v>
      </c>
    </row>
    <row r="39" spans="1:17" s="641" customFormat="1" ht="11.25" x14ac:dyDescent="0.2">
      <c r="A39" s="641" t="str">
        <f>"Anmerkungen. Datengrundlage: Volkshochschul-Statistik "&amp;Hilfswerte!B1&amp;"; Basis: "&amp;Tabelle1!$C$36&amp;" VHS;"</f>
        <v>Anmerkungen. Datengrundlage: Volkshochschul-Statistik 2018; Basis: 874 VHS;</v>
      </c>
    </row>
    <row r="40" spans="1:17" s="641" customFormat="1" ht="11.25" x14ac:dyDescent="0.2">
      <c r="A40" s="641" t="s">
        <v>449</v>
      </c>
    </row>
    <row r="41" spans="1:17" x14ac:dyDescent="0.2">
      <c r="A41" s="640"/>
    </row>
    <row r="42" spans="1:17" x14ac:dyDescent="0.2">
      <c r="A42" s="650" t="s">
        <v>471</v>
      </c>
    </row>
    <row r="43" spans="1:17" x14ac:dyDescent="0.2">
      <c r="A43" s="650" t="s">
        <v>472</v>
      </c>
      <c r="E43" s="653" t="s">
        <v>461</v>
      </c>
    </row>
    <row r="44" spans="1:17" x14ac:dyDescent="0.2">
      <c r="A44" s="651"/>
    </row>
    <row r="45" spans="1:17" x14ac:dyDescent="0.2">
      <c r="A45" s="652" t="s">
        <v>473</v>
      </c>
    </row>
  </sheetData>
  <mergeCells count="21">
    <mergeCell ref="A6:A7"/>
    <mergeCell ref="A8:A9"/>
    <mergeCell ref="A10:A11"/>
    <mergeCell ref="A1:Q1"/>
    <mergeCell ref="A2:A3"/>
    <mergeCell ref="B2:O2"/>
    <mergeCell ref="P2:Q2"/>
    <mergeCell ref="A4:A5"/>
    <mergeCell ref="A14:A15"/>
    <mergeCell ref="A16:A17"/>
    <mergeCell ref="A32:A33"/>
    <mergeCell ref="A34:A35"/>
    <mergeCell ref="A12:A13"/>
    <mergeCell ref="A28:A29"/>
    <mergeCell ref="A18:A19"/>
    <mergeCell ref="A36:A37"/>
    <mergeCell ref="A20:A21"/>
    <mergeCell ref="A22:A23"/>
    <mergeCell ref="A24:A25"/>
    <mergeCell ref="A26:A27"/>
    <mergeCell ref="A30:A31"/>
  </mergeCells>
  <conditionalFormatting sqref="A5 A7 A9 A11 A13 A15 A17 A19 A21 A23 A25 A27 A29 A31 A33 A35">
    <cfRule type="cellIs" dxfId="526" priority="36" stopIfTrue="1" operator="equal">
      <formula>1</formula>
    </cfRule>
  </conditionalFormatting>
  <conditionalFormatting sqref="A5 A7:Q7 A9 A11 A13 A15 A17 A19 A21 A23 A25 A27 A29 A31 A33 A35">
    <cfRule type="cellIs" dxfId="525" priority="37" stopIfTrue="1" operator="lessThan">
      <formula>0.0005</formula>
    </cfRule>
  </conditionalFormatting>
  <conditionalFormatting sqref="A4:Q4">
    <cfRule type="cellIs" dxfId="524" priority="32" stopIfTrue="1" operator="equal">
      <formula>0</formula>
    </cfRule>
  </conditionalFormatting>
  <conditionalFormatting sqref="A8:Q8">
    <cfRule type="cellIs" dxfId="523" priority="29" stopIfTrue="1" operator="equal">
      <formula>0</formula>
    </cfRule>
  </conditionalFormatting>
  <conditionalFormatting sqref="A10:Q10">
    <cfRule type="cellIs" dxfId="522" priority="27" stopIfTrue="1" operator="equal">
      <formula>0</formula>
    </cfRule>
  </conditionalFormatting>
  <conditionalFormatting sqref="A12:Q12">
    <cfRule type="cellIs" dxfId="521" priority="25" stopIfTrue="1" operator="equal">
      <formula>0</formula>
    </cfRule>
  </conditionalFormatting>
  <conditionalFormatting sqref="A14:Q14">
    <cfRule type="cellIs" dxfId="520" priority="23" stopIfTrue="1" operator="equal">
      <formula>0</formula>
    </cfRule>
  </conditionalFormatting>
  <conditionalFormatting sqref="A16:Q16">
    <cfRule type="cellIs" dxfId="519" priority="21" stopIfTrue="1" operator="equal">
      <formula>0</formula>
    </cfRule>
  </conditionalFormatting>
  <conditionalFormatting sqref="A18:Q18">
    <cfRule type="cellIs" dxfId="518" priority="19" stopIfTrue="1" operator="equal">
      <formula>0</formula>
    </cfRule>
  </conditionalFormatting>
  <conditionalFormatting sqref="A20:Q20">
    <cfRule type="cellIs" dxfId="517" priority="17" stopIfTrue="1" operator="equal">
      <formula>0</formula>
    </cfRule>
  </conditionalFormatting>
  <conditionalFormatting sqref="A22:Q22">
    <cfRule type="cellIs" dxfId="516" priority="15" stopIfTrue="1" operator="equal">
      <formula>0</formula>
    </cfRule>
  </conditionalFormatting>
  <conditionalFormatting sqref="A24:Q24">
    <cfRule type="cellIs" dxfId="515" priority="13" stopIfTrue="1" operator="equal">
      <formula>0</formula>
    </cfRule>
  </conditionalFormatting>
  <conditionalFormatting sqref="A26:Q26">
    <cfRule type="cellIs" dxfId="514" priority="11" stopIfTrue="1" operator="equal">
      <formula>0</formula>
    </cfRule>
  </conditionalFormatting>
  <conditionalFormatting sqref="A28:Q28">
    <cfRule type="cellIs" dxfId="513" priority="9" stopIfTrue="1" operator="equal">
      <formula>0</formula>
    </cfRule>
  </conditionalFormatting>
  <conditionalFormatting sqref="A30:Q30">
    <cfRule type="cellIs" dxfId="512" priority="7" stopIfTrue="1" operator="equal">
      <formula>0</formula>
    </cfRule>
  </conditionalFormatting>
  <conditionalFormatting sqref="A32:Q32">
    <cfRule type="cellIs" dxfId="511" priority="5" stopIfTrue="1" operator="equal">
      <formula>0</formula>
    </cfRule>
  </conditionalFormatting>
  <conditionalFormatting sqref="A34:Q34">
    <cfRule type="cellIs" dxfId="510" priority="3" stopIfTrue="1" operator="equal">
      <formula>0</formula>
    </cfRule>
  </conditionalFormatting>
  <conditionalFormatting sqref="A36:Q36">
    <cfRule type="cellIs" dxfId="509" priority="1" stopIfTrue="1" operator="equal">
      <formula>0</formula>
    </cfRule>
  </conditionalFormatting>
  <conditionalFormatting sqref="A37:Q37">
    <cfRule type="cellIs" dxfId="508" priority="2" stopIfTrue="1" operator="lessThan">
      <formula>0.0005</formula>
    </cfRule>
  </conditionalFormatting>
  <conditionalFormatting sqref="B5:Q5">
    <cfRule type="cellIs" dxfId="507" priority="35" stopIfTrue="1" operator="lessThan">
      <formula>0.0005</formula>
    </cfRule>
  </conditionalFormatting>
  <conditionalFormatting sqref="B6:Q6">
    <cfRule type="cellIs" dxfId="506" priority="31" stopIfTrue="1" operator="equal">
      <formula>0</formula>
    </cfRule>
  </conditionalFormatting>
  <conditionalFormatting sqref="B9:Q9">
    <cfRule type="cellIs" dxfId="505" priority="30" stopIfTrue="1" operator="lessThan">
      <formula>0.0005</formula>
    </cfRule>
  </conditionalFormatting>
  <conditionalFormatting sqref="B11:Q11">
    <cfRule type="cellIs" dxfId="504" priority="28" stopIfTrue="1" operator="lessThan">
      <formula>0.0005</formula>
    </cfRule>
  </conditionalFormatting>
  <conditionalFormatting sqref="B13:Q13">
    <cfRule type="cellIs" dxfId="503" priority="26" stopIfTrue="1" operator="lessThan">
      <formula>0.0005</formula>
    </cfRule>
  </conditionalFormatting>
  <conditionalFormatting sqref="B15:Q15">
    <cfRule type="cellIs" dxfId="502" priority="24" stopIfTrue="1" operator="lessThan">
      <formula>0.0005</formula>
    </cfRule>
  </conditionalFormatting>
  <conditionalFormatting sqref="B17:Q17">
    <cfRule type="cellIs" dxfId="501" priority="22" stopIfTrue="1" operator="lessThan">
      <formula>0.0005</formula>
    </cfRule>
  </conditionalFormatting>
  <conditionalFormatting sqref="B19:Q19">
    <cfRule type="cellIs" dxfId="500" priority="20" stopIfTrue="1" operator="lessThan">
      <formula>0.0005</formula>
    </cfRule>
  </conditionalFormatting>
  <conditionalFormatting sqref="B21:Q21">
    <cfRule type="cellIs" dxfId="499" priority="18" stopIfTrue="1" operator="lessThan">
      <formula>0.0005</formula>
    </cfRule>
  </conditionalFormatting>
  <conditionalFormatting sqref="B23:Q23">
    <cfRule type="cellIs" dxfId="498" priority="16" stopIfTrue="1" operator="lessThan">
      <formula>0.0005</formula>
    </cfRule>
  </conditionalFormatting>
  <conditionalFormatting sqref="B25:Q25">
    <cfRule type="cellIs" dxfId="497" priority="14" stopIfTrue="1" operator="lessThan">
      <formula>0.0005</formula>
    </cfRule>
  </conditionalFormatting>
  <conditionalFormatting sqref="B27:Q27">
    <cfRule type="cellIs" dxfId="496" priority="12" stopIfTrue="1" operator="lessThan">
      <formula>0.0005</formula>
    </cfRule>
  </conditionalFormatting>
  <conditionalFormatting sqref="B29:Q29">
    <cfRule type="cellIs" dxfId="495" priority="10" stopIfTrue="1" operator="lessThan">
      <formula>0.0005</formula>
    </cfRule>
  </conditionalFormatting>
  <conditionalFormatting sqref="B31:Q31">
    <cfRule type="cellIs" dxfId="494" priority="8" stopIfTrue="1" operator="lessThan">
      <formula>0.0005</formula>
    </cfRule>
  </conditionalFormatting>
  <conditionalFormatting sqref="B33:Q33">
    <cfRule type="cellIs" dxfId="493" priority="6" stopIfTrue="1" operator="lessThan">
      <formula>0.0005</formula>
    </cfRule>
  </conditionalFormatting>
  <conditionalFormatting sqref="B35:Q35">
    <cfRule type="cellIs" dxfId="492" priority="4" stopIfTrue="1" operator="lessThan">
      <formula>0.0005</formula>
    </cfRule>
  </conditionalFormatting>
  <hyperlinks>
    <hyperlink ref="A45" r:id="rId1" display="Publikation und Tabellen stehen unter der Lizenz CC BY-SA DEED 4.0." xr:uid="{1ADB2CD4-07E3-47F1-8BE3-931DA1026D16}"/>
    <hyperlink ref="E43" r:id="rId2" xr:uid="{404D8511-4010-4B12-8CA9-A5459236AF18}"/>
  </hyperlinks>
  <pageMargins left="0.7" right="0.7" top="0.78740157499999996" bottom="0.78740157499999996" header="0.3" footer="0.3"/>
  <pageSetup paperSize="9" scale="55" orientation="portrait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8E89-3D25-491A-ABC1-DB3D3817FE93}">
  <dimension ref="A1:AF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5703125" style="25" customWidth="1"/>
    <col min="2" max="26" width="9.7109375" style="25" customWidth="1"/>
    <col min="27" max="27" width="6.5703125" style="25" customWidth="1"/>
    <col min="28" max="28" width="8.7109375" style="25" customWidth="1"/>
    <col min="29" max="29" width="8" style="25" customWidth="1"/>
    <col min="30" max="16384" width="11.42578125" style="25"/>
  </cols>
  <sheetData>
    <row r="1" spans="1:32" s="24" customFormat="1" ht="39.950000000000003" customHeight="1" thickBot="1" x14ac:dyDescent="0.25">
      <c r="A1" s="693" t="str">
        <f>"Tabelle 8: Kurse, Unterrichtsstunden und Belegungen nach Ländern und Programmbereichen " &amp;Hilfswerte!B1&amp; " insgesamt"</f>
        <v>Tabelle 8: Kurse, Unterrichtsstunden und Belegungen nach Ländern und Programmbereichen 2018 insgesamt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 t="str">
        <f>"noch Tabelle 8: Kurse, Unterrichtsstunden und  Belegungen nach Ländern und Programmbereichen " &amp;Hilfswerte!B1&amp; " insgesamt"</f>
        <v>noch Tabelle 8: Kurse, Unterrichtsstunden und  Belegungen nach Ländern und Programmbereichen 2018 insgesamt</v>
      </c>
      <c r="O1" s="693"/>
      <c r="P1" s="693"/>
      <c r="Q1" s="693"/>
      <c r="R1" s="693"/>
      <c r="S1" s="693"/>
      <c r="T1" s="693"/>
      <c r="U1" s="693"/>
      <c r="V1" s="693"/>
      <c r="W1" s="693"/>
      <c r="X1" s="60"/>
      <c r="Y1" s="60"/>
      <c r="Z1" s="60"/>
      <c r="AA1" s="60"/>
      <c r="AB1" s="60"/>
      <c r="AC1" s="60"/>
    </row>
    <row r="2" spans="1:32" s="24" customFormat="1" ht="18" x14ac:dyDescent="0.2">
      <c r="A2" s="708" t="s">
        <v>14</v>
      </c>
      <c r="B2" s="766" t="s">
        <v>28</v>
      </c>
      <c r="C2" s="781"/>
      <c r="D2" s="781"/>
      <c r="E2" s="773" t="s">
        <v>63</v>
      </c>
      <c r="F2" s="774"/>
      <c r="G2" s="774"/>
      <c r="H2" s="774"/>
      <c r="I2" s="774"/>
      <c r="J2" s="774"/>
      <c r="K2" s="774"/>
      <c r="L2" s="774"/>
      <c r="M2" s="776"/>
      <c r="N2" s="708" t="s">
        <v>14</v>
      </c>
      <c r="O2" s="766" t="s">
        <v>63</v>
      </c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3"/>
    </row>
    <row r="3" spans="1:32" s="69" customFormat="1" ht="41.25" customHeight="1" x14ac:dyDescent="0.2">
      <c r="A3" s="709"/>
      <c r="B3" s="767"/>
      <c r="C3" s="782"/>
      <c r="D3" s="782"/>
      <c r="E3" s="779" t="s">
        <v>1</v>
      </c>
      <c r="F3" s="703"/>
      <c r="G3" s="704"/>
      <c r="H3" s="779" t="s">
        <v>2</v>
      </c>
      <c r="I3" s="703"/>
      <c r="J3" s="704"/>
      <c r="K3" s="779" t="s">
        <v>21</v>
      </c>
      <c r="L3" s="703"/>
      <c r="M3" s="705"/>
      <c r="N3" s="709"/>
      <c r="O3" s="778" t="s">
        <v>22</v>
      </c>
      <c r="P3" s="778"/>
      <c r="Q3" s="778"/>
      <c r="R3" s="778" t="s">
        <v>367</v>
      </c>
      <c r="S3" s="778"/>
      <c r="T3" s="778"/>
      <c r="U3" s="778" t="s">
        <v>44</v>
      </c>
      <c r="V3" s="778"/>
      <c r="W3" s="779"/>
      <c r="X3" s="779" t="s">
        <v>45</v>
      </c>
      <c r="Y3" s="703"/>
      <c r="Z3" s="705"/>
      <c r="AB3" s="780"/>
      <c r="AC3" s="780"/>
      <c r="AD3" s="780"/>
      <c r="AE3" s="780"/>
      <c r="AF3" s="780"/>
    </row>
    <row r="4" spans="1:32" ht="36" x14ac:dyDescent="0.2">
      <c r="A4" s="710"/>
      <c r="B4" s="308" t="s">
        <v>18</v>
      </c>
      <c r="C4" s="308" t="s">
        <v>19</v>
      </c>
      <c r="D4" s="308" t="s">
        <v>20</v>
      </c>
      <c r="E4" s="308" t="s">
        <v>18</v>
      </c>
      <c r="F4" s="308" t="s">
        <v>19</v>
      </c>
      <c r="G4" s="309" t="s">
        <v>20</v>
      </c>
      <c r="H4" s="308" t="s">
        <v>18</v>
      </c>
      <c r="I4" s="308" t="s">
        <v>19</v>
      </c>
      <c r="J4" s="309" t="s">
        <v>20</v>
      </c>
      <c r="K4" s="308" t="s">
        <v>18</v>
      </c>
      <c r="L4" s="308" t="s">
        <v>19</v>
      </c>
      <c r="M4" s="330" t="s">
        <v>20</v>
      </c>
      <c r="N4" s="710"/>
      <c r="O4" s="308" t="s">
        <v>18</v>
      </c>
      <c r="P4" s="308" t="s">
        <v>19</v>
      </c>
      <c r="Q4" s="309" t="s">
        <v>20</v>
      </c>
      <c r="R4" s="308" t="s">
        <v>18</v>
      </c>
      <c r="S4" s="308" t="s">
        <v>19</v>
      </c>
      <c r="T4" s="309" t="s">
        <v>20</v>
      </c>
      <c r="U4" s="308" t="s">
        <v>18</v>
      </c>
      <c r="V4" s="308" t="s">
        <v>19</v>
      </c>
      <c r="W4" s="308" t="s">
        <v>20</v>
      </c>
      <c r="X4" s="308" t="s">
        <v>18</v>
      </c>
      <c r="Y4" s="308" t="s">
        <v>19</v>
      </c>
      <c r="Z4" s="330" t="s">
        <v>20</v>
      </c>
      <c r="AB4" s="780"/>
      <c r="AC4" s="780"/>
      <c r="AD4" s="780"/>
      <c r="AE4" s="780"/>
      <c r="AF4" s="780"/>
    </row>
    <row r="5" spans="1:32" s="31" customFormat="1" ht="12.75" customHeight="1" x14ac:dyDescent="0.2">
      <c r="A5" s="706" t="s">
        <v>83</v>
      </c>
      <c r="B5" s="251">
        <v>117407</v>
      </c>
      <c r="C5" s="251">
        <v>3045558</v>
      </c>
      <c r="D5" s="310">
        <v>1264322</v>
      </c>
      <c r="E5" s="251">
        <v>7675</v>
      </c>
      <c r="F5" s="251">
        <v>85994</v>
      </c>
      <c r="G5" s="310">
        <v>109208</v>
      </c>
      <c r="H5" s="251">
        <v>19468</v>
      </c>
      <c r="I5" s="251">
        <v>290491</v>
      </c>
      <c r="J5" s="310">
        <v>183926</v>
      </c>
      <c r="K5" s="251">
        <v>44445</v>
      </c>
      <c r="L5" s="251">
        <v>633282</v>
      </c>
      <c r="M5" s="506">
        <v>512405</v>
      </c>
      <c r="N5" s="706" t="s">
        <v>83</v>
      </c>
      <c r="O5" s="251">
        <v>34723</v>
      </c>
      <c r="P5" s="251">
        <v>1641373</v>
      </c>
      <c r="Q5" s="262">
        <v>370492</v>
      </c>
      <c r="R5" s="251">
        <v>9266</v>
      </c>
      <c r="S5" s="251">
        <v>160870</v>
      </c>
      <c r="T5" s="262">
        <v>70961</v>
      </c>
      <c r="U5" s="251">
        <v>1389</v>
      </c>
      <c r="V5" s="251">
        <v>214227</v>
      </c>
      <c r="W5" s="262">
        <v>13975</v>
      </c>
      <c r="X5" s="251">
        <v>441</v>
      </c>
      <c r="Y5" s="251">
        <v>19321</v>
      </c>
      <c r="Z5" s="298">
        <v>3355</v>
      </c>
      <c r="AB5" s="780"/>
      <c r="AC5" s="780"/>
      <c r="AD5" s="780"/>
      <c r="AE5" s="780"/>
      <c r="AF5" s="780"/>
    </row>
    <row r="6" spans="1:32" s="31" customFormat="1" ht="12.75" customHeight="1" x14ac:dyDescent="0.2">
      <c r="A6" s="690"/>
      <c r="B6" s="71">
        <v>1</v>
      </c>
      <c r="C6" s="72">
        <v>1</v>
      </c>
      <c r="D6" s="72">
        <v>1</v>
      </c>
      <c r="E6" s="73">
        <v>6.5369999999999998E-2</v>
      </c>
      <c r="F6" s="68">
        <v>2.8240000000000001E-2</v>
      </c>
      <c r="G6" s="74">
        <v>8.6379999999999998E-2</v>
      </c>
      <c r="H6" s="73">
        <v>0.16582</v>
      </c>
      <c r="I6" s="68">
        <v>9.5380000000000006E-2</v>
      </c>
      <c r="J6" s="74">
        <v>0.14546999999999999</v>
      </c>
      <c r="K6" s="73">
        <v>0.37855</v>
      </c>
      <c r="L6" s="68">
        <v>0.20794000000000001</v>
      </c>
      <c r="M6" s="81">
        <v>0.40527999999999997</v>
      </c>
      <c r="N6" s="690"/>
      <c r="O6" s="73">
        <v>0.29575000000000001</v>
      </c>
      <c r="P6" s="68">
        <v>0.53893999999999997</v>
      </c>
      <c r="Q6" s="68">
        <v>0.29304000000000002</v>
      </c>
      <c r="R6" s="73">
        <v>7.8920000000000004E-2</v>
      </c>
      <c r="S6" s="68">
        <v>5.2819999999999999E-2</v>
      </c>
      <c r="T6" s="74">
        <v>5.6129999999999999E-2</v>
      </c>
      <c r="U6" s="73">
        <v>1.183E-2</v>
      </c>
      <c r="V6" s="68">
        <v>7.034E-2</v>
      </c>
      <c r="W6" s="74">
        <v>1.1050000000000001E-2</v>
      </c>
      <c r="X6" s="73">
        <v>3.7599999999999999E-3</v>
      </c>
      <c r="Y6" s="68">
        <v>6.3400000000000001E-3</v>
      </c>
      <c r="Z6" s="81">
        <v>2.65E-3</v>
      </c>
      <c r="AB6" s="780"/>
      <c r="AC6" s="780"/>
      <c r="AD6" s="780"/>
      <c r="AE6" s="780"/>
      <c r="AF6" s="780"/>
    </row>
    <row r="7" spans="1:32" s="31" customFormat="1" ht="12.75" customHeight="1" x14ac:dyDescent="0.2">
      <c r="A7" s="690" t="s">
        <v>84</v>
      </c>
      <c r="B7" s="251">
        <v>128153</v>
      </c>
      <c r="C7" s="251">
        <v>2979964</v>
      </c>
      <c r="D7" s="262">
        <v>1434507</v>
      </c>
      <c r="E7" s="251">
        <v>8726</v>
      </c>
      <c r="F7" s="251">
        <v>107814</v>
      </c>
      <c r="G7" s="262">
        <v>141074</v>
      </c>
      <c r="H7" s="251">
        <v>22366</v>
      </c>
      <c r="I7" s="251">
        <v>346784</v>
      </c>
      <c r="J7" s="262">
        <v>223592</v>
      </c>
      <c r="K7" s="251">
        <v>54260</v>
      </c>
      <c r="L7" s="251">
        <v>790948</v>
      </c>
      <c r="M7" s="298">
        <v>661737</v>
      </c>
      <c r="N7" s="690" t="s">
        <v>84</v>
      </c>
      <c r="O7" s="251">
        <v>33164</v>
      </c>
      <c r="P7" s="251">
        <v>1392140</v>
      </c>
      <c r="Q7" s="262">
        <v>325667</v>
      </c>
      <c r="R7" s="251">
        <v>7576</v>
      </c>
      <c r="S7" s="251">
        <v>165220</v>
      </c>
      <c r="T7" s="262">
        <v>57721</v>
      </c>
      <c r="U7" s="251">
        <v>1243</v>
      </c>
      <c r="V7" s="251">
        <v>115708</v>
      </c>
      <c r="W7" s="262">
        <v>15654</v>
      </c>
      <c r="X7" s="251">
        <v>818</v>
      </c>
      <c r="Y7" s="251">
        <v>61350</v>
      </c>
      <c r="Z7" s="298">
        <v>9062</v>
      </c>
      <c r="AB7" s="780"/>
      <c r="AC7" s="780"/>
      <c r="AD7" s="780"/>
      <c r="AE7" s="780"/>
      <c r="AF7" s="780"/>
    </row>
    <row r="8" spans="1:32" s="75" customFormat="1" ht="12.75" customHeight="1" x14ac:dyDescent="0.2">
      <c r="A8" s="690"/>
      <c r="B8" s="71">
        <v>1</v>
      </c>
      <c r="C8" s="72">
        <v>1</v>
      </c>
      <c r="D8" s="72">
        <v>1</v>
      </c>
      <c r="E8" s="73">
        <v>6.8089999999999998E-2</v>
      </c>
      <c r="F8" s="68">
        <v>3.6179999999999997E-2</v>
      </c>
      <c r="G8" s="74">
        <v>9.8339999999999997E-2</v>
      </c>
      <c r="H8" s="73">
        <v>0.17452999999999999</v>
      </c>
      <c r="I8" s="68">
        <v>0.11637</v>
      </c>
      <c r="J8" s="74">
        <v>0.15587000000000001</v>
      </c>
      <c r="K8" s="73">
        <v>0.4234</v>
      </c>
      <c r="L8" s="68">
        <v>0.26541999999999999</v>
      </c>
      <c r="M8" s="81">
        <v>0.46129999999999999</v>
      </c>
      <c r="N8" s="690"/>
      <c r="O8" s="73">
        <v>0.25878000000000001</v>
      </c>
      <c r="P8" s="68">
        <v>0.46716999999999997</v>
      </c>
      <c r="Q8" s="68">
        <v>0.22702</v>
      </c>
      <c r="R8" s="73">
        <v>5.9119999999999999E-2</v>
      </c>
      <c r="S8" s="68">
        <v>5.5440000000000003E-2</v>
      </c>
      <c r="T8" s="74">
        <v>4.0239999999999998E-2</v>
      </c>
      <c r="U8" s="73">
        <v>9.7000000000000003E-3</v>
      </c>
      <c r="V8" s="68">
        <v>3.8830000000000003E-2</v>
      </c>
      <c r="W8" s="74">
        <v>1.091E-2</v>
      </c>
      <c r="X8" s="73">
        <v>6.3800000000000003E-3</v>
      </c>
      <c r="Y8" s="68">
        <v>2.0590000000000001E-2</v>
      </c>
      <c r="Z8" s="81">
        <v>6.3200000000000001E-3</v>
      </c>
      <c r="AB8" s="780"/>
      <c r="AC8" s="780"/>
      <c r="AD8" s="780"/>
      <c r="AE8" s="780"/>
      <c r="AF8" s="780"/>
    </row>
    <row r="9" spans="1:32" s="31" customFormat="1" ht="12.75" customHeight="1" x14ac:dyDescent="0.2">
      <c r="A9" s="690" t="s">
        <v>85</v>
      </c>
      <c r="B9" s="251">
        <v>20769</v>
      </c>
      <c r="C9" s="251">
        <v>879738</v>
      </c>
      <c r="D9" s="262">
        <v>238217</v>
      </c>
      <c r="E9" s="251">
        <v>761</v>
      </c>
      <c r="F9" s="251">
        <v>17796</v>
      </c>
      <c r="G9" s="262">
        <v>9317</v>
      </c>
      <c r="H9" s="251">
        <v>3205</v>
      </c>
      <c r="I9" s="251">
        <v>75169</v>
      </c>
      <c r="J9" s="262">
        <v>33341</v>
      </c>
      <c r="K9" s="251">
        <v>3807</v>
      </c>
      <c r="L9" s="251">
        <v>64061</v>
      </c>
      <c r="M9" s="298">
        <v>44972</v>
      </c>
      <c r="N9" s="690" t="s">
        <v>85</v>
      </c>
      <c r="O9" s="251">
        <v>10767</v>
      </c>
      <c r="P9" s="251">
        <v>640614</v>
      </c>
      <c r="Q9" s="262">
        <v>131387</v>
      </c>
      <c r="R9" s="251">
        <v>1857</v>
      </c>
      <c r="S9" s="251">
        <v>49324</v>
      </c>
      <c r="T9" s="262">
        <v>15706</v>
      </c>
      <c r="U9" s="251">
        <v>99</v>
      </c>
      <c r="V9" s="251">
        <v>18778</v>
      </c>
      <c r="W9" s="262">
        <v>1196</v>
      </c>
      <c r="X9" s="251">
        <v>273</v>
      </c>
      <c r="Y9" s="251">
        <v>13996</v>
      </c>
      <c r="Z9" s="298">
        <v>2298</v>
      </c>
      <c r="AB9" s="780"/>
      <c r="AC9" s="780"/>
      <c r="AD9" s="780"/>
      <c r="AE9" s="780"/>
      <c r="AF9" s="780"/>
    </row>
    <row r="10" spans="1:32" s="75" customFormat="1" ht="12.75" customHeight="1" x14ac:dyDescent="0.2">
      <c r="A10" s="690"/>
      <c r="B10" s="71">
        <v>1</v>
      </c>
      <c r="C10" s="72">
        <v>1</v>
      </c>
      <c r="D10" s="72">
        <v>1</v>
      </c>
      <c r="E10" s="73">
        <v>3.6639999999999999E-2</v>
      </c>
      <c r="F10" s="68">
        <v>2.0230000000000001E-2</v>
      </c>
      <c r="G10" s="74">
        <v>3.9109999999999999E-2</v>
      </c>
      <c r="H10" s="73">
        <v>0.15432000000000001</v>
      </c>
      <c r="I10" s="68">
        <v>8.5440000000000002E-2</v>
      </c>
      <c r="J10" s="74">
        <v>0.13996</v>
      </c>
      <c r="K10" s="73">
        <v>0.18329999999999999</v>
      </c>
      <c r="L10" s="68">
        <v>7.2819999999999996E-2</v>
      </c>
      <c r="M10" s="81">
        <v>0.18879000000000001</v>
      </c>
      <c r="N10" s="690"/>
      <c r="O10" s="73">
        <v>0.51841999999999999</v>
      </c>
      <c r="P10" s="68">
        <v>0.72819</v>
      </c>
      <c r="Q10" s="68">
        <v>0.55154000000000003</v>
      </c>
      <c r="R10" s="73">
        <v>8.9410000000000003E-2</v>
      </c>
      <c r="S10" s="68">
        <v>5.6070000000000002E-2</v>
      </c>
      <c r="T10" s="74">
        <v>6.5930000000000002E-2</v>
      </c>
      <c r="U10" s="73">
        <v>4.7699999999999999E-3</v>
      </c>
      <c r="V10" s="68">
        <v>2.1340000000000001E-2</v>
      </c>
      <c r="W10" s="74">
        <v>5.0200000000000002E-3</v>
      </c>
      <c r="X10" s="73">
        <v>1.3140000000000001E-2</v>
      </c>
      <c r="Y10" s="68">
        <v>1.5910000000000001E-2</v>
      </c>
      <c r="Z10" s="81">
        <v>9.6500000000000006E-3</v>
      </c>
      <c r="AB10" s="780"/>
      <c r="AC10" s="780"/>
      <c r="AD10" s="780"/>
      <c r="AE10" s="780"/>
      <c r="AF10" s="780"/>
    </row>
    <row r="11" spans="1:32" s="31" customFormat="1" ht="12.75" customHeight="1" x14ac:dyDescent="0.2">
      <c r="A11" s="690" t="s">
        <v>86</v>
      </c>
      <c r="B11" s="251">
        <v>7202</v>
      </c>
      <c r="C11" s="251">
        <v>235799</v>
      </c>
      <c r="D11" s="262">
        <v>70205</v>
      </c>
      <c r="E11" s="251">
        <v>359</v>
      </c>
      <c r="F11" s="251">
        <v>2994</v>
      </c>
      <c r="G11" s="262">
        <v>4244</v>
      </c>
      <c r="H11" s="251">
        <v>1160</v>
      </c>
      <c r="I11" s="251">
        <v>21132</v>
      </c>
      <c r="J11" s="262">
        <v>10039</v>
      </c>
      <c r="K11" s="251">
        <v>1985</v>
      </c>
      <c r="L11" s="251">
        <v>32578</v>
      </c>
      <c r="M11" s="298">
        <v>21774</v>
      </c>
      <c r="N11" s="690" t="s">
        <v>86</v>
      </c>
      <c r="O11" s="251">
        <v>2769</v>
      </c>
      <c r="P11" s="251">
        <v>137498</v>
      </c>
      <c r="Q11" s="262">
        <v>26504</v>
      </c>
      <c r="R11" s="251">
        <v>708</v>
      </c>
      <c r="S11" s="251">
        <v>12616</v>
      </c>
      <c r="T11" s="262">
        <v>5313</v>
      </c>
      <c r="U11" s="251">
        <v>44</v>
      </c>
      <c r="V11" s="251">
        <v>20139</v>
      </c>
      <c r="W11" s="262">
        <v>698</v>
      </c>
      <c r="X11" s="251">
        <v>177</v>
      </c>
      <c r="Y11" s="251">
        <v>8842</v>
      </c>
      <c r="Z11" s="298">
        <v>1633</v>
      </c>
      <c r="AB11" s="780"/>
      <c r="AC11" s="780"/>
      <c r="AD11" s="780"/>
      <c r="AE11" s="780"/>
      <c r="AF11" s="780"/>
    </row>
    <row r="12" spans="1:32" s="75" customFormat="1" ht="12.75" customHeight="1" x14ac:dyDescent="0.2">
      <c r="A12" s="690"/>
      <c r="B12" s="71">
        <v>1</v>
      </c>
      <c r="C12" s="72">
        <v>1</v>
      </c>
      <c r="D12" s="72">
        <v>1</v>
      </c>
      <c r="E12" s="73">
        <v>4.9849999999999998E-2</v>
      </c>
      <c r="F12" s="68">
        <v>1.2699999999999999E-2</v>
      </c>
      <c r="G12" s="74">
        <v>6.0449999999999997E-2</v>
      </c>
      <c r="H12" s="73">
        <v>0.16106999999999999</v>
      </c>
      <c r="I12" s="68">
        <v>8.9620000000000005E-2</v>
      </c>
      <c r="J12" s="74">
        <v>0.14299999999999999</v>
      </c>
      <c r="K12" s="73">
        <v>0.27561999999999998</v>
      </c>
      <c r="L12" s="68">
        <v>0.13816000000000001</v>
      </c>
      <c r="M12" s="81">
        <v>0.31014999999999998</v>
      </c>
      <c r="N12" s="690"/>
      <c r="O12" s="73">
        <v>0.38447999999999999</v>
      </c>
      <c r="P12" s="68">
        <v>0.58311999999999997</v>
      </c>
      <c r="Q12" s="68">
        <v>0.37752000000000002</v>
      </c>
      <c r="R12" s="73">
        <v>9.8309999999999995E-2</v>
      </c>
      <c r="S12" s="68">
        <v>5.3499999999999999E-2</v>
      </c>
      <c r="T12" s="74">
        <v>7.5679999999999997E-2</v>
      </c>
      <c r="U12" s="73">
        <v>6.11E-3</v>
      </c>
      <c r="V12" s="68">
        <v>8.541E-2</v>
      </c>
      <c r="W12" s="74">
        <v>9.9399999999999992E-3</v>
      </c>
      <c r="X12" s="73">
        <v>2.4580000000000001E-2</v>
      </c>
      <c r="Y12" s="68">
        <v>3.7499999999999999E-2</v>
      </c>
      <c r="Z12" s="81">
        <v>2.3259999999999999E-2</v>
      </c>
    </row>
    <row r="13" spans="1:32" s="31" customFormat="1" ht="12.75" customHeight="1" x14ac:dyDescent="0.2">
      <c r="A13" s="690" t="s">
        <v>87</v>
      </c>
      <c r="B13" s="251">
        <v>3880</v>
      </c>
      <c r="C13" s="251">
        <v>168729</v>
      </c>
      <c r="D13" s="262">
        <v>51168</v>
      </c>
      <c r="E13" s="251">
        <v>385</v>
      </c>
      <c r="F13" s="251">
        <v>10162</v>
      </c>
      <c r="G13" s="262">
        <v>9003</v>
      </c>
      <c r="H13" s="251">
        <v>588</v>
      </c>
      <c r="I13" s="251">
        <v>13657</v>
      </c>
      <c r="J13" s="262">
        <v>5992</v>
      </c>
      <c r="K13" s="251">
        <v>758</v>
      </c>
      <c r="L13" s="251">
        <v>14005</v>
      </c>
      <c r="M13" s="298">
        <v>9259</v>
      </c>
      <c r="N13" s="690" t="s">
        <v>87</v>
      </c>
      <c r="O13" s="251">
        <v>1753</v>
      </c>
      <c r="P13" s="251">
        <v>118381</v>
      </c>
      <c r="Q13" s="262">
        <v>23208</v>
      </c>
      <c r="R13" s="251">
        <v>337</v>
      </c>
      <c r="S13" s="251">
        <v>6765</v>
      </c>
      <c r="T13" s="262">
        <v>2933</v>
      </c>
      <c r="U13" s="251">
        <v>7</v>
      </c>
      <c r="V13" s="251">
        <v>1773</v>
      </c>
      <c r="W13" s="262">
        <v>91</v>
      </c>
      <c r="X13" s="251">
        <v>52</v>
      </c>
      <c r="Y13" s="251">
        <v>3986</v>
      </c>
      <c r="Z13" s="298">
        <v>682</v>
      </c>
      <c r="AB13" s="34"/>
    </row>
    <row r="14" spans="1:32" s="75" customFormat="1" ht="12.75" customHeight="1" x14ac:dyDescent="0.2">
      <c r="A14" s="690"/>
      <c r="B14" s="71">
        <v>1</v>
      </c>
      <c r="C14" s="72">
        <v>1</v>
      </c>
      <c r="D14" s="72">
        <v>1</v>
      </c>
      <c r="E14" s="73">
        <v>9.9229999999999999E-2</v>
      </c>
      <c r="F14" s="68">
        <v>6.0229999999999999E-2</v>
      </c>
      <c r="G14" s="74">
        <v>0.17595</v>
      </c>
      <c r="H14" s="73">
        <v>0.15154999999999999</v>
      </c>
      <c r="I14" s="68">
        <v>8.0939999999999998E-2</v>
      </c>
      <c r="J14" s="74">
        <v>0.1171</v>
      </c>
      <c r="K14" s="73">
        <v>0.19536000000000001</v>
      </c>
      <c r="L14" s="68">
        <v>8.3000000000000004E-2</v>
      </c>
      <c r="M14" s="81">
        <v>0.18095</v>
      </c>
      <c r="N14" s="690"/>
      <c r="O14" s="73">
        <v>0.45179999999999998</v>
      </c>
      <c r="P14" s="68">
        <v>0.7016</v>
      </c>
      <c r="Q14" s="68">
        <v>0.45356000000000002</v>
      </c>
      <c r="R14" s="73">
        <v>8.6860000000000007E-2</v>
      </c>
      <c r="S14" s="68">
        <v>4.0090000000000001E-2</v>
      </c>
      <c r="T14" s="74">
        <v>5.7320000000000003E-2</v>
      </c>
      <c r="U14" s="73">
        <v>1.8E-3</v>
      </c>
      <c r="V14" s="68">
        <v>1.051E-2</v>
      </c>
      <c r="W14" s="74">
        <v>1.7799999999999999E-3</v>
      </c>
      <c r="X14" s="73">
        <v>1.34E-2</v>
      </c>
      <c r="Y14" s="68">
        <v>2.3619999999999999E-2</v>
      </c>
      <c r="Z14" s="81">
        <v>1.333E-2</v>
      </c>
      <c r="AB14" s="34"/>
    </row>
    <row r="15" spans="1:32" s="31" customFormat="1" ht="12" customHeight="1" x14ac:dyDescent="0.2">
      <c r="A15" s="690" t="s">
        <v>88</v>
      </c>
      <c r="B15" s="251">
        <v>8238</v>
      </c>
      <c r="C15" s="251">
        <v>227476</v>
      </c>
      <c r="D15" s="262">
        <v>99852</v>
      </c>
      <c r="E15" s="251">
        <v>484</v>
      </c>
      <c r="F15" s="251">
        <v>7958</v>
      </c>
      <c r="G15" s="262">
        <v>6518</v>
      </c>
      <c r="H15" s="251">
        <v>1908</v>
      </c>
      <c r="I15" s="251">
        <v>40172</v>
      </c>
      <c r="J15" s="262">
        <v>21676</v>
      </c>
      <c r="K15" s="251">
        <v>1671</v>
      </c>
      <c r="L15" s="251">
        <v>20954</v>
      </c>
      <c r="M15" s="298">
        <v>19736</v>
      </c>
      <c r="N15" s="690" t="s">
        <v>88</v>
      </c>
      <c r="O15" s="251">
        <v>3144</v>
      </c>
      <c r="P15" s="251">
        <v>127749</v>
      </c>
      <c r="Q15" s="262">
        <v>42534</v>
      </c>
      <c r="R15" s="251">
        <v>865</v>
      </c>
      <c r="S15" s="251">
        <v>14131</v>
      </c>
      <c r="T15" s="262">
        <v>7609</v>
      </c>
      <c r="U15" s="251">
        <v>0</v>
      </c>
      <c r="V15" s="251">
        <v>0</v>
      </c>
      <c r="W15" s="262">
        <v>0</v>
      </c>
      <c r="X15" s="251">
        <v>166</v>
      </c>
      <c r="Y15" s="251">
        <v>16512</v>
      </c>
      <c r="Z15" s="298">
        <v>1779</v>
      </c>
      <c r="AB15" s="34"/>
    </row>
    <row r="16" spans="1:32" s="75" customFormat="1" ht="12" customHeight="1" x14ac:dyDescent="0.2">
      <c r="A16" s="690"/>
      <c r="B16" s="71">
        <v>1</v>
      </c>
      <c r="C16" s="72">
        <v>1</v>
      </c>
      <c r="D16" s="72">
        <v>1</v>
      </c>
      <c r="E16" s="73">
        <v>5.8749999999999997E-2</v>
      </c>
      <c r="F16" s="68">
        <v>3.4979999999999997E-2</v>
      </c>
      <c r="G16" s="74">
        <v>6.5280000000000005E-2</v>
      </c>
      <c r="H16" s="73">
        <v>0.23161000000000001</v>
      </c>
      <c r="I16" s="68">
        <v>0.17660000000000001</v>
      </c>
      <c r="J16" s="74">
        <v>0.21708</v>
      </c>
      <c r="K16" s="73">
        <v>0.20283999999999999</v>
      </c>
      <c r="L16" s="68">
        <v>9.2119999999999994E-2</v>
      </c>
      <c r="M16" s="81">
        <v>0.19764999999999999</v>
      </c>
      <c r="N16" s="690"/>
      <c r="O16" s="73">
        <v>0.38164999999999999</v>
      </c>
      <c r="P16" s="68">
        <v>0.56159000000000003</v>
      </c>
      <c r="Q16" s="68">
        <v>0.42597000000000002</v>
      </c>
      <c r="R16" s="73">
        <v>0.105</v>
      </c>
      <c r="S16" s="68">
        <v>6.2120000000000002E-2</v>
      </c>
      <c r="T16" s="74">
        <v>7.6200000000000004E-2</v>
      </c>
      <c r="U16" s="73" t="s">
        <v>452</v>
      </c>
      <c r="V16" s="68" t="s">
        <v>452</v>
      </c>
      <c r="W16" s="74" t="s">
        <v>452</v>
      </c>
      <c r="X16" s="73">
        <v>2.0150000000000001E-2</v>
      </c>
      <c r="Y16" s="68">
        <v>7.2590000000000002E-2</v>
      </c>
      <c r="Z16" s="81">
        <v>1.7819999999999999E-2</v>
      </c>
      <c r="AB16" s="34"/>
    </row>
    <row r="17" spans="1:26" s="31" customFormat="1" ht="12.75" customHeight="1" x14ac:dyDescent="0.2">
      <c r="A17" s="690" t="s">
        <v>89</v>
      </c>
      <c r="B17" s="251">
        <v>38631</v>
      </c>
      <c r="C17" s="251">
        <v>1370772</v>
      </c>
      <c r="D17" s="262">
        <v>419567</v>
      </c>
      <c r="E17" s="251">
        <v>2187</v>
      </c>
      <c r="F17" s="251">
        <v>29859</v>
      </c>
      <c r="G17" s="262">
        <v>29758</v>
      </c>
      <c r="H17" s="251">
        <v>6084</v>
      </c>
      <c r="I17" s="251">
        <v>104171</v>
      </c>
      <c r="J17" s="262">
        <v>49609</v>
      </c>
      <c r="K17" s="251">
        <v>11616</v>
      </c>
      <c r="L17" s="251">
        <v>194193</v>
      </c>
      <c r="M17" s="298">
        <v>134771</v>
      </c>
      <c r="N17" s="690" t="s">
        <v>89</v>
      </c>
      <c r="O17" s="251">
        <v>14341</v>
      </c>
      <c r="P17" s="251">
        <v>860205</v>
      </c>
      <c r="Q17" s="262">
        <v>166404</v>
      </c>
      <c r="R17" s="251">
        <v>3758</v>
      </c>
      <c r="S17" s="251">
        <v>123058</v>
      </c>
      <c r="T17" s="262">
        <v>32905</v>
      </c>
      <c r="U17" s="251">
        <v>120</v>
      </c>
      <c r="V17" s="251">
        <v>18830</v>
      </c>
      <c r="W17" s="262">
        <v>1494</v>
      </c>
      <c r="X17" s="251">
        <v>525</v>
      </c>
      <c r="Y17" s="251">
        <v>40456</v>
      </c>
      <c r="Z17" s="298">
        <v>4626</v>
      </c>
    </row>
    <row r="18" spans="1:26" s="75" customFormat="1" ht="12.75" customHeight="1" x14ac:dyDescent="0.2">
      <c r="A18" s="690"/>
      <c r="B18" s="71">
        <v>1</v>
      </c>
      <c r="C18" s="72">
        <v>1</v>
      </c>
      <c r="D18" s="72">
        <v>1</v>
      </c>
      <c r="E18" s="73">
        <v>5.6610000000000001E-2</v>
      </c>
      <c r="F18" s="68">
        <v>2.1780000000000001E-2</v>
      </c>
      <c r="G18" s="74">
        <v>7.0930000000000007E-2</v>
      </c>
      <c r="H18" s="73">
        <v>0.15748999999999999</v>
      </c>
      <c r="I18" s="68">
        <v>7.5990000000000002E-2</v>
      </c>
      <c r="J18" s="74">
        <v>0.11824</v>
      </c>
      <c r="K18" s="73">
        <v>0.30069000000000001</v>
      </c>
      <c r="L18" s="68">
        <v>0.14166999999999999</v>
      </c>
      <c r="M18" s="81">
        <v>0.32121</v>
      </c>
      <c r="N18" s="690"/>
      <c r="O18" s="73">
        <v>0.37123</v>
      </c>
      <c r="P18" s="68">
        <v>0.62753000000000003</v>
      </c>
      <c r="Q18" s="68">
        <v>0.39661000000000002</v>
      </c>
      <c r="R18" s="73">
        <v>9.7280000000000005E-2</v>
      </c>
      <c r="S18" s="68">
        <v>8.9770000000000003E-2</v>
      </c>
      <c r="T18" s="74">
        <v>7.843E-2</v>
      </c>
      <c r="U18" s="73">
        <v>3.1099999999999999E-3</v>
      </c>
      <c r="V18" s="68">
        <v>1.374E-2</v>
      </c>
      <c r="W18" s="74">
        <v>3.5599999999999998E-3</v>
      </c>
      <c r="X18" s="73">
        <v>1.359E-2</v>
      </c>
      <c r="Y18" s="68">
        <v>2.9510000000000002E-2</v>
      </c>
      <c r="Z18" s="81">
        <v>1.103E-2</v>
      </c>
    </row>
    <row r="19" spans="1:26" s="31" customFormat="1" ht="12.75" customHeight="1" x14ac:dyDescent="0.2">
      <c r="A19" s="690" t="s">
        <v>90</v>
      </c>
      <c r="B19" s="251">
        <v>4309</v>
      </c>
      <c r="C19" s="251">
        <v>138408</v>
      </c>
      <c r="D19" s="262">
        <v>47348</v>
      </c>
      <c r="E19" s="251">
        <v>268</v>
      </c>
      <c r="F19" s="251">
        <v>2297</v>
      </c>
      <c r="G19" s="262">
        <v>3748</v>
      </c>
      <c r="H19" s="251">
        <v>673</v>
      </c>
      <c r="I19" s="251">
        <v>12811</v>
      </c>
      <c r="J19" s="262">
        <v>6548</v>
      </c>
      <c r="K19" s="251">
        <v>1441</v>
      </c>
      <c r="L19" s="251">
        <v>22960</v>
      </c>
      <c r="M19" s="298">
        <v>16103</v>
      </c>
      <c r="N19" s="690" t="s">
        <v>90</v>
      </c>
      <c r="O19" s="251">
        <v>1372</v>
      </c>
      <c r="P19" s="251">
        <v>58733</v>
      </c>
      <c r="Q19" s="262">
        <v>15634</v>
      </c>
      <c r="R19" s="251">
        <v>316</v>
      </c>
      <c r="S19" s="251">
        <v>4668</v>
      </c>
      <c r="T19" s="262">
        <v>2827</v>
      </c>
      <c r="U19" s="251">
        <v>112</v>
      </c>
      <c r="V19" s="251">
        <v>32901</v>
      </c>
      <c r="W19" s="262">
        <v>1531</v>
      </c>
      <c r="X19" s="251">
        <v>127</v>
      </c>
      <c r="Y19" s="251">
        <v>4038</v>
      </c>
      <c r="Z19" s="298">
        <v>957</v>
      </c>
    </row>
    <row r="20" spans="1:26" s="75" customFormat="1" ht="12.75" customHeight="1" x14ac:dyDescent="0.2">
      <c r="A20" s="690"/>
      <c r="B20" s="71">
        <v>1</v>
      </c>
      <c r="C20" s="72">
        <v>1</v>
      </c>
      <c r="D20" s="72">
        <v>1</v>
      </c>
      <c r="E20" s="73">
        <v>6.2199999999999998E-2</v>
      </c>
      <c r="F20" s="68">
        <v>1.66E-2</v>
      </c>
      <c r="G20" s="74">
        <v>7.9159999999999994E-2</v>
      </c>
      <c r="H20" s="73">
        <v>0.15618000000000001</v>
      </c>
      <c r="I20" s="68">
        <v>9.2560000000000003E-2</v>
      </c>
      <c r="J20" s="74">
        <v>0.13830000000000001</v>
      </c>
      <c r="K20" s="73">
        <v>0.33442</v>
      </c>
      <c r="L20" s="68">
        <v>0.16589000000000001</v>
      </c>
      <c r="M20" s="81">
        <v>0.34010000000000001</v>
      </c>
      <c r="N20" s="690"/>
      <c r="O20" s="73">
        <v>0.31840000000000002</v>
      </c>
      <c r="P20" s="68">
        <v>0.42435</v>
      </c>
      <c r="Q20" s="68">
        <v>0.33018999999999998</v>
      </c>
      <c r="R20" s="73">
        <v>7.3330000000000006E-2</v>
      </c>
      <c r="S20" s="68">
        <v>3.3730000000000003E-2</v>
      </c>
      <c r="T20" s="74">
        <v>5.9709999999999999E-2</v>
      </c>
      <c r="U20" s="73">
        <v>2.5989999999999999E-2</v>
      </c>
      <c r="V20" s="68">
        <v>0.23771</v>
      </c>
      <c r="W20" s="74">
        <v>3.2340000000000001E-2</v>
      </c>
      <c r="X20" s="73">
        <v>2.947E-2</v>
      </c>
      <c r="Y20" s="68">
        <v>2.9170000000000001E-2</v>
      </c>
      <c r="Z20" s="81">
        <v>2.0209999999999999E-2</v>
      </c>
    </row>
    <row r="21" spans="1:26" s="31" customFormat="1" ht="12.75" customHeight="1" x14ac:dyDescent="0.2">
      <c r="A21" s="690" t="s">
        <v>91</v>
      </c>
      <c r="B21" s="251">
        <v>54430</v>
      </c>
      <c r="C21" s="251">
        <v>2325970</v>
      </c>
      <c r="D21" s="262">
        <v>616140</v>
      </c>
      <c r="E21" s="251">
        <v>4942</v>
      </c>
      <c r="F21" s="251">
        <v>102529</v>
      </c>
      <c r="G21" s="262">
        <v>72032</v>
      </c>
      <c r="H21" s="251">
        <v>6962</v>
      </c>
      <c r="I21" s="251">
        <v>119736</v>
      </c>
      <c r="J21" s="262">
        <v>70988</v>
      </c>
      <c r="K21" s="251">
        <v>16175</v>
      </c>
      <c r="L21" s="251">
        <v>231228</v>
      </c>
      <c r="M21" s="298">
        <v>182203</v>
      </c>
      <c r="N21" s="690" t="s">
        <v>91</v>
      </c>
      <c r="O21" s="251">
        <v>18024</v>
      </c>
      <c r="P21" s="251">
        <v>1208275</v>
      </c>
      <c r="Q21" s="262">
        <v>215342</v>
      </c>
      <c r="R21" s="251">
        <v>5550</v>
      </c>
      <c r="S21" s="251">
        <v>308678</v>
      </c>
      <c r="T21" s="262">
        <v>55164</v>
      </c>
      <c r="U21" s="251">
        <v>1725</v>
      </c>
      <c r="V21" s="251">
        <v>221323</v>
      </c>
      <c r="W21" s="262">
        <v>11459</v>
      </c>
      <c r="X21" s="251">
        <v>1052</v>
      </c>
      <c r="Y21" s="251">
        <v>134201</v>
      </c>
      <c r="Z21" s="298">
        <v>8952</v>
      </c>
    </row>
    <row r="22" spans="1:26" s="75" customFormat="1" ht="12.75" customHeight="1" x14ac:dyDescent="0.2">
      <c r="A22" s="690"/>
      <c r="B22" s="71">
        <v>1</v>
      </c>
      <c r="C22" s="72">
        <v>1</v>
      </c>
      <c r="D22" s="72">
        <v>1</v>
      </c>
      <c r="E22" s="73">
        <v>9.0800000000000006E-2</v>
      </c>
      <c r="F22" s="68">
        <v>4.4080000000000001E-2</v>
      </c>
      <c r="G22" s="74">
        <v>0.11691</v>
      </c>
      <c r="H22" s="73">
        <v>0.12791</v>
      </c>
      <c r="I22" s="68">
        <v>5.1479999999999998E-2</v>
      </c>
      <c r="J22" s="74">
        <v>0.11521000000000001</v>
      </c>
      <c r="K22" s="73">
        <v>0.29716999999999999</v>
      </c>
      <c r="L22" s="68">
        <v>9.9409999999999998E-2</v>
      </c>
      <c r="M22" s="81">
        <v>0.29571999999999998</v>
      </c>
      <c r="N22" s="690"/>
      <c r="O22" s="73">
        <v>0.33113999999999999</v>
      </c>
      <c r="P22" s="68">
        <v>0.51946999999999999</v>
      </c>
      <c r="Q22" s="68">
        <v>0.34949999999999998</v>
      </c>
      <c r="R22" s="73">
        <v>0.10197000000000001</v>
      </c>
      <c r="S22" s="68">
        <v>0.13270999999999999</v>
      </c>
      <c r="T22" s="74">
        <v>8.9529999999999998E-2</v>
      </c>
      <c r="U22" s="73">
        <v>3.1690000000000003E-2</v>
      </c>
      <c r="V22" s="68">
        <v>9.5149999999999998E-2</v>
      </c>
      <c r="W22" s="74">
        <v>1.8599999999999998E-2</v>
      </c>
      <c r="X22" s="73">
        <v>1.933E-2</v>
      </c>
      <c r="Y22" s="68">
        <v>5.7700000000000001E-2</v>
      </c>
      <c r="Z22" s="81">
        <v>1.453E-2</v>
      </c>
    </row>
    <row r="23" spans="1:26" s="31" customFormat="1" ht="12.75" customHeight="1" x14ac:dyDescent="0.2">
      <c r="A23" s="690" t="s">
        <v>92</v>
      </c>
      <c r="B23" s="251">
        <v>80795</v>
      </c>
      <c r="C23" s="251">
        <v>2784356</v>
      </c>
      <c r="D23" s="262">
        <v>939443</v>
      </c>
      <c r="E23" s="251">
        <v>4612</v>
      </c>
      <c r="F23" s="251">
        <v>63191</v>
      </c>
      <c r="G23" s="262">
        <v>80654</v>
      </c>
      <c r="H23" s="251">
        <v>10631</v>
      </c>
      <c r="I23" s="251">
        <v>196902</v>
      </c>
      <c r="J23" s="262">
        <v>108670</v>
      </c>
      <c r="K23" s="251">
        <v>22908</v>
      </c>
      <c r="L23" s="251">
        <v>337677</v>
      </c>
      <c r="M23" s="298">
        <v>279131</v>
      </c>
      <c r="N23" s="690" t="s">
        <v>92</v>
      </c>
      <c r="O23" s="251">
        <v>32628</v>
      </c>
      <c r="P23" s="251">
        <v>1729270</v>
      </c>
      <c r="Q23" s="262">
        <v>381782</v>
      </c>
      <c r="R23" s="251">
        <v>8154</v>
      </c>
      <c r="S23" s="251">
        <v>230801</v>
      </c>
      <c r="T23" s="262">
        <v>66593</v>
      </c>
      <c r="U23" s="251">
        <v>974</v>
      </c>
      <c r="V23" s="251">
        <v>171862</v>
      </c>
      <c r="W23" s="262">
        <v>13712</v>
      </c>
      <c r="X23" s="251">
        <v>888</v>
      </c>
      <c r="Y23" s="251">
        <v>54653</v>
      </c>
      <c r="Z23" s="298">
        <v>8901</v>
      </c>
    </row>
    <row r="24" spans="1:26" s="75" customFormat="1" ht="12.75" customHeight="1" x14ac:dyDescent="0.2">
      <c r="A24" s="690"/>
      <c r="B24" s="71">
        <v>1</v>
      </c>
      <c r="C24" s="72">
        <v>1</v>
      </c>
      <c r="D24" s="72">
        <v>1</v>
      </c>
      <c r="E24" s="73">
        <v>5.7079999999999999E-2</v>
      </c>
      <c r="F24" s="68">
        <v>2.2700000000000001E-2</v>
      </c>
      <c r="G24" s="74">
        <v>8.5849999999999996E-2</v>
      </c>
      <c r="H24" s="73">
        <v>0.13158</v>
      </c>
      <c r="I24" s="68">
        <v>7.0720000000000005E-2</v>
      </c>
      <c r="J24" s="74">
        <v>0.11567</v>
      </c>
      <c r="K24" s="73">
        <v>0.28353</v>
      </c>
      <c r="L24" s="68">
        <v>0.12128</v>
      </c>
      <c r="M24" s="81">
        <v>0.29712</v>
      </c>
      <c r="N24" s="690"/>
      <c r="O24" s="73">
        <v>0.40383999999999998</v>
      </c>
      <c r="P24" s="68">
        <v>0.62107000000000001</v>
      </c>
      <c r="Q24" s="68">
        <v>0.40638999999999997</v>
      </c>
      <c r="R24" s="73">
        <v>0.10092</v>
      </c>
      <c r="S24" s="68">
        <v>8.2890000000000005E-2</v>
      </c>
      <c r="T24" s="74">
        <v>7.0889999999999995E-2</v>
      </c>
      <c r="U24" s="73">
        <v>1.206E-2</v>
      </c>
      <c r="V24" s="68">
        <v>6.1719999999999997E-2</v>
      </c>
      <c r="W24" s="74">
        <v>1.46E-2</v>
      </c>
      <c r="X24" s="73">
        <v>1.099E-2</v>
      </c>
      <c r="Y24" s="68">
        <v>1.9630000000000002E-2</v>
      </c>
      <c r="Z24" s="81">
        <v>9.4699999999999993E-3</v>
      </c>
    </row>
    <row r="25" spans="1:26" s="31" customFormat="1" ht="12.75" customHeight="1" x14ac:dyDescent="0.2">
      <c r="A25" s="690" t="s">
        <v>93</v>
      </c>
      <c r="B25" s="251">
        <v>27386</v>
      </c>
      <c r="C25" s="251">
        <v>874735</v>
      </c>
      <c r="D25" s="262">
        <v>300115</v>
      </c>
      <c r="E25" s="251">
        <v>1365</v>
      </c>
      <c r="F25" s="251">
        <v>40069</v>
      </c>
      <c r="G25" s="262">
        <v>21836</v>
      </c>
      <c r="H25" s="251">
        <v>3840</v>
      </c>
      <c r="I25" s="251">
        <v>72225</v>
      </c>
      <c r="J25" s="262">
        <v>38195</v>
      </c>
      <c r="K25" s="251">
        <v>9794</v>
      </c>
      <c r="L25" s="251">
        <v>140182</v>
      </c>
      <c r="M25" s="298">
        <v>114001</v>
      </c>
      <c r="N25" s="690" t="s">
        <v>93</v>
      </c>
      <c r="O25" s="251">
        <v>9801</v>
      </c>
      <c r="P25" s="251">
        <v>529585</v>
      </c>
      <c r="Q25" s="262">
        <v>104857</v>
      </c>
      <c r="R25" s="251">
        <v>2027</v>
      </c>
      <c r="S25" s="251">
        <v>40272</v>
      </c>
      <c r="T25" s="262">
        <v>17173</v>
      </c>
      <c r="U25" s="251">
        <v>355</v>
      </c>
      <c r="V25" s="251">
        <v>37344</v>
      </c>
      <c r="W25" s="262">
        <v>2404</v>
      </c>
      <c r="X25" s="251">
        <v>204</v>
      </c>
      <c r="Y25" s="251">
        <v>15058</v>
      </c>
      <c r="Z25" s="298">
        <v>1649</v>
      </c>
    </row>
    <row r="26" spans="1:26" s="75" customFormat="1" ht="12.75" customHeight="1" x14ac:dyDescent="0.2">
      <c r="A26" s="690"/>
      <c r="B26" s="71">
        <v>1</v>
      </c>
      <c r="C26" s="72">
        <v>1</v>
      </c>
      <c r="D26" s="72">
        <v>1</v>
      </c>
      <c r="E26" s="73">
        <v>4.9840000000000002E-2</v>
      </c>
      <c r="F26" s="68">
        <v>4.5809999999999997E-2</v>
      </c>
      <c r="G26" s="74">
        <v>7.2760000000000005E-2</v>
      </c>
      <c r="H26" s="73">
        <v>0.14022000000000001</v>
      </c>
      <c r="I26" s="68">
        <v>8.2570000000000005E-2</v>
      </c>
      <c r="J26" s="74">
        <v>0.12726999999999999</v>
      </c>
      <c r="K26" s="73">
        <v>0.35763</v>
      </c>
      <c r="L26" s="68">
        <v>0.16026000000000001</v>
      </c>
      <c r="M26" s="81">
        <v>0.37985999999999998</v>
      </c>
      <c r="N26" s="690"/>
      <c r="O26" s="73">
        <v>0.35787999999999998</v>
      </c>
      <c r="P26" s="68">
        <v>0.60541999999999996</v>
      </c>
      <c r="Q26" s="68">
        <v>0.34938999999999998</v>
      </c>
      <c r="R26" s="73">
        <v>7.4020000000000002E-2</v>
      </c>
      <c r="S26" s="68">
        <v>4.6039999999999998E-2</v>
      </c>
      <c r="T26" s="74">
        <v>5.722E-2</v>
      </c>
      <c r="U26" s="73">
        <v>1.2959999999999999E-2</v>
      </c>
      <c r="V26" s="68">
        <v>4.2689999999999999E-2</v>
      </c>
      <c r="W26" s="74">
        <v>8.0099999999999998E-3</v>
      </c>
      <c r="X26" s="73">
        <v>7.45E-3</v>
      </c>
      <c r="Y26" s="68">
        <v>1.721E-2</v>
      </c>
      <c r="Z26" s="81">
        <v>5.4900000000000001E-3</v>
      </c>
    </row>
    <row r="27" spans="1:26" s="31" customFormat="1" ht="12.75" customHeight="1" x14ac:dyDescent="0.2">
      <c r="A27" s="690" t="s">
        <v>94</v>
      </c>
      <c r="B27" s="251">
        <v>7836</v>
      </c>
      <c r="C27" s="251">
        <v>180226</v>
      </c>
      <c r="D27" s="262">
        <v>70954</v>
      </c>
      <c r="E27" s="251">
        <v>309</v>
      </c>
      <c r="F27" s="251">
        <v>3617</v>
      </c>
      <c r="G27" s="262">
        <v>3611</v>
      </c>
      <c r="H27" s="251">
        <v>966</v>
      </c>
      <c r="I27" s="251">
        <v>19479</v>
      </c>
      <c r="J27" s="262">
        <v>9350</v>
      </c>
      <c r="K27" s="251">
        <v>2350</v>
      </c>
      <c r="L27" s="251">
        <v>31554</v>
      </c>
      <c r="M27" s="298">
        <v>26629</v>
      </c>
      <c r="N27" s="690" t="s">
        <v>94</v>
      </c>
      <c r="O27" s="251">
        <v>2287</v>
      </c>
      <c r="P27" s="251">
        <v>103574</v>
      </c>
      <c r="Q27" s="262">
        <v>23084</v>
      </c>
      <c r="R27" s="251">
        <v>526</v>
      </c>
      <c r="S27" s="251">
        <v>6002</v>
      </c>
      <c r="T27" s="262">
        <v>3286</v>
      </c>
      <c r="U27" s="251">
        <v>1097</v>
      </c>
      <c r="V27" s="251">
        <v>8031</v>
      </c>
      <c r="W27" s="262">
        <v>4042</v>
      </c>
      <c r="X27" s="251">
        <v>301</v>
      </c>
      <c r="Y27" s="251">
        <v>7969</v>
      </c>
      <c r="Z27" s="298">
        <v>952</v>
      </c>
    </row>
    <row r="28" spans="1:26" s="75" customFormat="1" ht="12.75" customHeight="1" x14ac:dyDescent="0.2">
      <c r="A28" s="690"/>
      <c r="B28" s="71">
        <v>1</v>
      </c>
      <c r="C28" s="72">
        <v>1</v>
      </c>
      <c r="D28" s="72">
        <v>1</v>
      </c>
      <c r="E28" s="73">
        <v>3.943E-2</v>
      </c>
      <c r="F28" s="68">
        <v>2.0070000000000001E-2</v>
      </c>
      <c r="G28" s="74">
        <v>5.0889999999999998E-2</v>
      </c>
      <c r="H28" s="73">
        <v>0.12328</v>
      </c>
      <c r="I28" s="68">
        <v>0.10808</v>
      </c>
      <c r="J28" s="74">
        <v>0.13178000000000001</v>
      </c>
      <c r="K28" s="73">
        <v>0.2999</v>
      </c>
      <c r="L28" s="68">
        <v>0.17508000000000001</v>
      </c>
      <c r="M28" s="81">
        <v>0.37530000000000002</v>
      </c>
      <c r="N28" s="690"/>
      <c r="O28" s="73">
        <v>0.29186000000000001</v>
      </c>
      <c r="P28" s="68">
        <v>0.57469000000000003</v>
      </c>
      <c r="Q28" s="68">
        <v>0.32534000000000002</v>
      </c>
      <c r="R28" s="73">
        <v>6.7129999999999995E-2</v>
      </c>
      <c r="S28" s="68">
        <v>3.3300000000000003E-2</v>
      </c>
      <c r="T28" s="74">
        <v>4.6309999999999997E-2</v>
      </c>
      <c r="U28" s="73">
        <v>0.13999</v>
      </c>
      <c r="V28" s="68">
        <v>4.4560000000000002E-2</v>
      </c>
      <c r="W28" s="74">
        <v>5.697E-2</v>
      </c>
      <c r="X28" s="73">
        <v>3.841E-2</v>
      </c>
      <c r="Y28" s="68">
        <v>4.4220000000000002E-2</v>
      </c>
      <c r="Z28" s="81">
        <v>1.342E-2</v>
      </c>
    </row>
    <row r="29" spans="1:26" s="31" customFormat="1" ht="12.75" customHeight="1" x14ac:dyDescent="0.2">
      <c r="A29" s="690" t="s">
        <v>95</v>
      </c>
      <c r="B29" s="251">
        <v>13993</v>
      </c>
      <c r="C29" s="251">
        <v>389783</v>
      </c>
      <c r="D29" s="262">
        <v>150318</v>
      </c>
      <c r="E29" s="251">
        <v>1083</v>
      </c>
      <c r="F29" s="251">
        <v>9578</v>
      </c>
      <c r="G29" s="262">
        <v>17496</v>
      </c>
      <c r="H29" s="251">
        <v>1873</v>
      </c>
      <c r="I29" s="251">
        <v>31104</v>
      </c>
      <c r="J29" s="262">
        <v>16560</v>
      </c>
      <c r="K29" s="251">
        <v>4552</v>
      </c>
      <c r="L29" s="251">
        <v>65653</v>
      </c>
      <c r="M29" s="298">
        <v>51006</v>
      </c>
      <c r="N29" s="690" t="s">
        <v>95</v>
      </c>
      <c r="O29" s="251">
        <v>4895</v>
      </c>
      <c r="P29" s="251">
        <v>258537</v>
      </c>
      <c r="Q29" s="262">
        <v>53173</v>
      </c>
      <c r="R29" s="251">
        <v>1268</v>
      </c>
      <c r="S29" s="251">
        <v>19263</v>
      </c>
      <c r="T29" s="262">
        <v>9758</v>
      </c>
      <c r="U29" s="251">
        <v>20</v>
      </c>
      <c r="V29" s="251">
        <v>448</v>
      </c>
      <c r="W29" s="262">
        <v>218</v>
      </c>
      <c r="X29" s="251">
        <v>302</v>
      </c>
      <c r="Y29" s="251">
        <v>5200</v>
      </c>
      <c r="Z29" s="298">
        <v>2107</v>
      </c>
    </row>
    <row r="30" spans="1:26" s="75" customFormat="1" ht="12.75" customHeight="1" x14ac:dyDescent="0.2">
      <c r="A30" s="690"/>
      <c r="B30" s="71">
        <v>1</v>
      </c>
      <c r="C30" s="72">
        <v>1</v>
      </c>
      <c r="D30" s="72">
        <v>1</v>
      </c>
      <c r="E30" s="73">
        <v>7.7399999999999997E-2</v>
      </c>
      <c r="F30" s="68">
        <v>2.4570000000000002E-2</v>
      </c>
      <c r="G30" s="74">
        <v>0.11638999999999999</v>
      </c>
      <c r="H30" s="73">
        <v>0.13385</v>
      </c>
      <c r="I30" s="68">
        <v>7.9799999999999996E-2</v>
      </c>
      <c r="J30" s="74">
        <v>0.11017</v>
      </c>
      <c r="K30" s="73">
        <v>0.32530999999999999</v>
      </c>
      <c r="L30" s="68">
        <v>0.16843</v>
      </c>
      <c r="M30" s="81">
        <v>0.33932000000000001</v>
      </c>
      <c r="N30" s="690"/>
      <c r="O30" s="73">
        <v>0.34982000000000002</v>
      </c>
      <c r="P30" s="68">
        <v>0.66327999999999998</v>
      </c>
      <c r="Q30" s="68">
        <v>0.35374</v>
      </c>
      <c r="R30" s="73">
        <v>9.0620000000000006E-2</v>
      </c>
      <c r="S30" s="68">
        <v>4.9419999999999999E-2</v>
      </c>
      <c r="T30" s="74">
        <v>6.4920000000000005E-2</v>
      </c>
      <c r="U30" s="73">
        <v>1.4300000000000001E-3</v>
      </c>
      <c r="V30" s="68">
        <v>1.15E-3</v>
      </c>
      <c r="W30" s="74">
        <v>1.4499999999999999E-3</v>
      </c>
      <c r="X30" s="73">
        <v>2.1579999999999998E-2</v>
      </c>
      <c r="Y30" s="68">
        <v>1.3339999999999999E-2</v>
      </c>
      <c r="Z30" s="81">
        <v>1.4019999999999999E-2</v>
      </c>
    </row>
    <row r="31" spans="1:26" s="31" customFormat="1" ht="12.75" customHeight="1" x14ac:dyDescent="0.2">
      <c r="A31" s="690" t="s">
        <v>96</v>
      </c>
      <c r="B31" s="251">
        <v>6725</v>
      </c>
      <c r="C31" s="251">
        <v>220390</v>
      </c>
      <c r="D31" s="262">
        <v>71422</v>
      </c>
      <c r="E31" s="251">
        <v>348</v>
      </c>
      <c r="F31" s="251">
        <v>6366</v>
      </c>
      <c r="G31" s="262">
        <v>4518</v>
      </c>
      <c r="H31" s="251">
        <v>1025</v>
      </c>
      <c r="I31" s="251">
        <v>19648</v>
      </c>
      <c r="J31" s="262">
        <v>9707</v>
      </c>
      <c r="K31" s="251">
        <v>1836</v>
      </c>
      <c r="L31" s="251">
        <v>27294</v>
      </c>
      <c r="M31" s="298">
        <v>20986</v>
      </c>
      <c r="N31" s="690" t="s">
        <v>96</v>
      </c>
      <c r="O31" s="251">
        <v>2537</v>
      </c>
      <c r="P31" s="251">
        <v>133021</v>
      </c>
      <c r="Q31" s="262">
        <v>27927</v>
      </c>
      <c r="R31" s="251">
        <v>734</v>
      </c>
      <c r="S31" s="251">
        <v>16922</v>
      </c>
      <c r="T31" s="262">
        <v>6076</v>
      </c>
      <c r="U31" s="251">
        <v>44</v>
      </c>
      <c r="V31" s="251">
        <v>3267</v>
      </c>
      <c r="W31" s="262">
        <v>313</v>
      </c>
      <c r="X31" s="251">
        <v>201</v>
      </c>
      <c r="Y31" s="251">
        <v>13872</v>
      </c>
      <c r="Z31" s="298">
        <v>1895</v>
      </c>
    </row>
    <row r="32" spans="1:26" s="75" customFormat="1" ht="12.75" customHeight="1" x14ac:dyDescent="0.2">
      <c r="A32" s="690"/>
      <c r="B32" s="71">
        <v>1</v>
      </c>
      <c r="C32" s="72">
        <v>1</v>
      </c>
      <c r="D32" s="72">
        <v>1</v>
      </c>
      <c r="E32" s="73">
        <v>5.1749999999999997E-2</v>
      </c>
      <c r="F32" s="68">
        <v>2.8889999999999999E-2</v>
      </c>
      <c r="G32" s="74">
        <v>6.3259999999999997E-2</v>
      </c>
      <c r="H32" s="73">
        <v>0.15242</v>
      </c>
      <c r="I32" s="68">
        <v>8.9149999999999993E-2</v>
      </c>
      <c r="J32" s="74">
        <v>0.13591</v>
      </c>
      <c r="K32" s="73">
        <v>0.27300999999999997</v>
      </c>
      <c r="L32" s="68">
        <v>0.12384000000000001</v>
      </c>
      <c r="M32" s="81">
        <v>0.29382999999999998</v>
      </c>
      <c r="N32" s="690"/>
      <c r="O32" s="73">
        <v>0.37724999999999997</v>
      </c>
      <c r="P32" s="68">
        <v>0.60357000000000005</v>
      </c>
      <c r="Q32" s="68">
        <v>0.39101000000000002</v>
      </c>
      <c r="R32" s="73">
        <v>0.10914</v>
      </c>
      <c r="S32" s="68">
        <v>7.6780000000000001E-2</v>
      </c>
      <c r="T32" s="74">
        <v>8.5070000000000007E-2</v>
      </c>
      <c r="U32" s="73">
        <v>6.5399999999999998E-3</v>
      </c>
      <c r="V32" s="68">
        <v>1.482E-2</v>
      </c>
      <c r="W32" s="74">
        <v>4.3800000000000002E-3</v>
      </c>
      <c r="X32" s="73">
        <v>2.989E-2</v>
      </c>
      <c r="Y32" s="68">
        <v>6.2939999999999996E-2</v>
      </c>
      <c r="Z32" s="81">
        <v>2.6530000000000001E-2</v>
      </c>
    </row>
    <row r="33" spans="1:26" s="31" customFormat="1" ht="12.75" customHeight="1" x14ac:dyDescent="0.2">
      <c r="A33" s="690" t="s">
        <v>97</v>
      </c>
      <c r="B33" s="251">
        <v>24720</v>
      </c>
      <c r="C33" s="251">
        <v>688277</v>
      </c>
      <c r="D33" s="262">
        <v>261541</v>
      </c>
      <c r="E33" s="251">
        <v>1370</v>
      </c>
      <c r="F33" s="251">
        <v>16351</v>
      </c>
      <c r="G33" s="262">
        <v>18070</v>
      </c>
      <c r="H33" s="251">
        <v>4419</v>
      </c>
      <c r="I33" s="251">
        <v>86490</v>
      </c>
      <c r="J33" s="262">
        <v>41002</v>
      </c>
      <c r="K33" s="251">
        <v>8902</v>
      </c>
      <c r="L33" s="251">
        <v>131530</v>
      </c>
      <c r="M33" s="298">
        <v>100430</v>
      </c>
      <c r="N33" s="690" t="s">
        <v>97</v>
      </c>
      <c r="O33" s="251">
        <v>7845</v>
      </c>
      <c r="P33" s="251">
        <v>390065</v>
      </c>
      <c r="Q33" s="262">
        <v>85206</v>
      </c>
      <c r="R33" s="251">
        <v>1872</v>
      </c>
      <c r="S33" s="251">
        <v>38573</v>
      </c>
      <c r="T33" s="262">
        <v>13546</v>
      </c>
      <c r="U33" s="251">
        <v>76</v>
      </c>
      <c r="V33" s="251">
        <v>17442</v>
      </c>
      <c r="W33" s="262">
        <v>911</v>
      </c>
      <c r="X33" s="251">
        <v>236</v>
      </c>
      <c r="Y33" s="251">
        <v>7826</v>
      </c>
      <c r="Z33" s="298">
        <v>2376</v>
      </c>
    </row>
    <row r="34" spans="1:26" s="75" customFormat="1" ht="12.75" customHeight="1" x14ac:dyDescent="0.2">
      <c r="A34" s="690"/>
      <c r="B34" s="71">
        <v>1</v>
      </c>
      <c r="C34" s="72">
        <v>1</v>
      </c>
      <c r="D34" s="72">
        <v>1</v>
      </c>
      <c r="E34" s="73">
        <v>5.5419999999999997E-2</v>
      </c>
      <c r="F34" s="68">
        <v>2.376E-2</v>
      </c>
      <c r="G34" s="74">
        <v>6.9089999999999999E-2</v>
      </c>
      <c r="H34" s="73">
        <v>0.17876</v>
      </c>
      <c r="I34" s="68">
        <v>0.12565999999999999</v>
      </c>
      <c r="J34" s="74">
        <v>0.15676999999999999</v>
      </c>
      <c r="K34" s="73">
        <v>0.36010999999999999</v>
      </c>
      <c r="L34" s="68">
        <v>0.19109999999999999</v>
      </c>
      <c r="M34" s="81">
        <v>0.38399</v>
      </c>
      <c r="N34" s="690"/>
      <c r="O34" s="73">
        <v>0.31735000000000002</v>
      </c>
      <c r="P34" s="68">
        <v>0.56672999999999996</v>
      </c>
      <c r="Q34" s="68">
        <v>0.32578000000000001</v>
      </c>
      <c r="R34" s="73">
        <v>7.5730000000000006E-2</v>
      </c>
      <c r="S34" s="68">
        <v>5.604E-2</v>
      </c>
      <c r="T34" s="74">
        <v>5.1790000000000003E-2</v>
      </c>
      <c r="U34" s="73">
        <v>3.0699999999999998E-3</v>
      </c>
      <c r="V34" s="68">
        <v>2.5340000000000001E-2</v>
      </c>
      <c r="W34" s="74">
        <v>3.48E-3</v>
      </c>
      <c r="X34" s="73">
        <v>9.5499999999999995E-3</v>
      </c>
      <c r="Y34" s="68">
        <v>1.137E-2</v>
      </c>
      <c r="Z34" s="81">
        <v>9.0799999999999995E-3</v>
      </c>
    </row>
    <row r="35" spans="1:26" s="31" customFormat="1" ht="12.75" customHeight="1" x14ac:dyDescent="0.2">
      <c r="A35" s="691" t="s">
        <v>98</v>
      </c>
      <c r="B35" s="257">
        <v>7855</v>
      </c>
      <c r="C35" s="271">
        <v>258886</v>
      </c>
      <c r="D35" s="258">
        <v>82255</v>
      </c>
      <c r="E35" s="271">
        <v>454</v>
      </c>
      <c r="F35" s="271">
        <v>8338</v>
      </c>
      <c r="G35" s="258">
        <v>7456</v>
      </c>
      <c r="H35" s="271">
        <v>1168</v>
      </c>
      <c r="I35" s="271">
        <v>24667</v>
      </c>
      <c r="J35" s="258">
        <v>11451</v>
      </c>
      <c r="K35" s="271">
        <v>2941</v>
      </c>
      <c r="L35" s="271">
        <v>48314</v>
      </c>
      <c r="M35" s="327">
        <v>31377</v>
      </c>
      <c r="N35" s="691" t="s">
        <v>98</v>
      </c>
      <c r="O35" s="251">
        <v>2539</v>
      </c>
      <c r="P35" s="251">
        <v>143423</v>
      </c>
      <c r="Q35" s="262">
        <v>26545</v>
      </c>
      <c r="R35" s="271">
        <v>541</v>
      </c>
      <c r="S35" s="271">
        <v>8686</v>
      </c>
      <c r="T35" s="258">
        <v>3897</v>
      </c>
      <c r="U35" s="271">
        <v>58</v>
      </c>
      <c r="V35" s="271">
        <v>13042</v>
      </c>
      <c r="W35" s="258">
        <v>411</v>
      </c>
      <c r="X35" s="271">
        <v>154</v>
      </c>
      <c r="Y35" s="271">
        <v>12416</v>
      </c>
      <c r="Z35" s="327">
        <v>1118</v>
      </c>
    </row>
    <row r="36" spans="1:26" s="75" customFormat="1" ht="12.75" customHeight="1" x14ac:dyDescent="0.2">
      <c r="A36" s="692"/>
      <c r="B36" s="311">
        <v>1</v>
      </c>
      <c r="C36" s="312">
        <v>1</v>
      </c>
      <c r="D36" s="312">
        <v>1</v>
      </c>
      <c r="E36" s="313">
        <v>5.7799999999999997E-2</v>
      </c>
      <c r="F36" s="314">
        <v>3.2210000000000003E-2</v>
      </c>
      <c r="G36" s="315">
        <v>9.0639999999999998E-2</v>
      </c>
      <c r="H36" s="313">
        <v>0.1487</v>
      </c>
      <c r="I36" s="314">
        <v>9.5280000000000004E-2</v>
      </c>
      <c r="J36" s="315">
        <v>0.13921</v>
      </c>
      <c r="K36" s="313">
        <v>0.37441000000000002</v>
      </c>
      <c r="L36" s="314">
        <v>0.18662000000000001</v>
      </c>
      <c r="M36" s="328">
        <v>0.38146000000000002</v>
      </c>
      <c r="N36" s="692"/>
      <c r="O36" s="317">
        <v>0.32323000000000002</v>
      </c>
      <c r="P36" s="318">
        <v>0.55400000000000005</v>
      </c>
      <c r="Q36" s="318">
        <v>0.32272000000000001</v>
      </c>
      <c r="R36" s="313">
        <v>6.8870000000000001E-2</v>
      </c>
      <c r="S36" s="314">
        <v>3.3550000000000003E-2</v>
      </c>
      <c r="T36" s="315">
        <v>4.7379999999999999E-2</v>
      </c>
      <c r="U36" s="313">
        <v>7.3800000000000003E-3</v>
      </c>
      <c r="V36" s="314">
        <v>5.0380000000000001E-2</v>
      </c>
      <c r="W36" s="315">
        <v>5.0000000000000001E-3</v>
      </c>
      <c r="X36" s="313">
        <v>1.9609999999999999E-2</v>
      </c>
      <c r="Y36" s="314">
        <v>4.7960000000000003E-2</v>
      </c>
      <c r="Z36" s="328">
        <v>1.359E-2</v>
      </c>
    </row>
    <row r="37" spans="1:26" s="34" customFormat="1" ht="12.75" customHeight="1" x14ac:dyDescent="0.2">
      <c r="A37" s="743" t="s">
        <v>113</v>
      </c>
      <c r="B37" s="250">
        <v>552329</v>
      </c>
      <c r="C37" s="250">
        <v>16769067</v>
      </c>
      <c r="D37" s="316">
        <v>6117374</v>
      </c>
      <c r="E37" s="250">
        <v>35328</v>
      </c>
      <c r="F37" s="250">
        <v>514913</v>
      </c>
      <c r="G37" s="316">
        <v>538543</v>
      </c>
      <c r="H37" s="250">
        <v>86336</v>
      </c>
      <c r="I37" s="250">
        <v>1474638</v>
      </c>
      <c r="J37" s="316">
        <v>840646</v>
      </c>
      <c r="K37" s="250">
        <v>189441</v>
      </c>
      <c r="L37" s="250">
        <v>2786413</v>
      </c>
      <c r="M37" s="303">
        <v>2226520</v>
      </c>
      <c r="N37" s="777" t="s">
        <v>113</v>
      </c>
      <c r="O37" s="254">
        <v>182589</v>
      </c>
      <c r="P37" s="255">
        <v>9472443</v>
      </c>
      <c r="Q37" s="265">
        <v>2019746</v>
      </c>
      <c r="R37" s="250">
        <v>45355</v>
      </c>
      <c r="S37" s="250">
        <v>1205849</v>
      </c>
      <c r="T37" s="316">
        <v>371468</v>
      </c>
      <c r="U37" s="250">
        <v>7363</v>
      </c>
      <c r="V37" s="250">
        <v>895115</v>
      </c>
      <c r="W37" s="316">
        <v>68109</v>
      </c>
      <c r="X37" s="250">
        <v>5917</v>
      </c>
      <c r="Y37" s="250">
        <v>419696</v>
      </c>
      <c r="Z37" s="303">
        <v>52342</v>
      </c>
    </row>
    <row r="38" spans="1:26" s="76" customFormat="1" ht="12.75" customHeight="1" thickBot="1" x14ac:dyDescent="0.25">
      <c r="A38" s="744"/>
      <c r="B38" s="323">
        <v>1</v>
      </c>
      <c r="C38" s="324">
        <v>1</v>
      </c>
      <c r="D38" s="324">
        <v>1</v>
      </c>
      <c r="E38" s="325">
        <v>6.3960000000000003E-2</v>
      </c>
      <c r="F38" s="326">
        <v>3.0710000000000001E-2</v>
      </c>
      <c r="G38" s="581">
        <v>8.8029999999999997E-2</v>
      </c>
      <c r="H38" s="325">
        <v>0.15631</v>
      </c>
      <c r="I38" s="326">
        <v>8.7940000000000004E-2</v>
      </c>
      <c r="J38" s="581">
        <v>0.13741999999999999</v>
      </c>
      <c r="K38" s="325">
        <v>0.34299000000000002</v>
      </c>
      <c r="L38" s="326">
        <v>0.16616</v>
      </c>
      <c r="M38" s="329">
        <v>0.36397000000000002</v>
      </c>
      <c r="N38" s="744"/>
      <c r="O38" s="325">
        <v>0.33057999999999998</v>
      </c>
      <c r="P38" s="326">
        <v>0.56488000000000005</v>
      </c>
      <c r="Q38" s="326">
        <v>0.33017000000000002</v>
      </c>
      <c r="R38" s="325">
        <v>8.2119999999999999E-2</v>
      </c>
      <c r="S38" s="326">
        <v>7.1910000000000002E-2</v>
      </c>
      <c r="T38" s="581">
        <v>6.0720000000000003E-2</v>
      </c>
      <c r="U38" s="325">
        <v>1.333E-2</v>
      </c>
      <c r="V38" s="326">
        <v>5.3379999999999997E-2</v>
      </c>
      <c r="W38" s="581">
        <v>1.1129999999999999E-2</v>
      </c>
      <c r="X38" s="325">
        <v>1.0710000000000001E-2</v>
      </c>
      <c r="Y38" s="326">
        <v>2.503E-2</v>
      </c>
      <c r="Z38" s="329">
        <v>8.5599999999999999E-3</v>
      </c>
    </row>
    <row r="39" spans="1:26" x14ac:dyDescent="0.2">
      <c r="A39" s="77"/>
      <c r="E39" s="77"/>
      <c r="F39" s="77"/>
      <c r="G39" s="77"/>
      <c r="H39" s="77"/>
      <c r="I39" s="77"/>
      <c r="J39" s="77"/>
      <c r="K39" s="77"/>
      <c r="L39" s="77"/>
      <c r="M39" s="77"/>
      <c r="N39" s="78"/>
    </row>
    <row r="40" spans="1:26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  <c r="N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26" ht="12.75" customHeight="1" x14ac:dyDescent="0.55000000000000004">
      <c r="A41" s="82"/>
    </row>
    <row r="42" spans="1:26" x14ac:dyDescent="0.2">
      <c r="A42" s="650" t="s">
        <v>471</v>
      </c>
      <c r="N42" s="650" t="s">
        <v>471</v>
      </c>
    </row>
    <row r="43" spans="1:26" ht="12.75" customHeight="1" x14ac:dyDescent="0.2">
      <c r="A43" s="650" t="s">
        <v>472</v>
      </c>
      <c r="E43" s="653" t="s">
        <v>461</v>
      </c>
      <c r="N43" s="650" t="s">
        <v>472</v>
      </c>
      <c r="R43" s="653" t="s">
        <v>461</v>
      </c>
    </row>
    <row r="44" spans="1:26" x14ac:dyDescent="0.2">
      <c r="A44" s="651"/>
      <c r="N44" s="651"/>
    </row>
    <row r="45" spans="1:26" x14ac:dyDescent="0.2">
      <c r="A45" s="652" t="s">
        <v>473</v>
      </c>
      <c r="N45" s="652" t="s">
        <v>473</v>
      </c>
    </row>
  </sheetData>
  <mergeCells count="49">
    <mergeCell ref="A1:M1"/>
    <mergeCell ref="N1:W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 A8 A10 A12 A14 A16 A18 A20 A22 A24 A26 A28 A30 A32 A34 A36">
    <cfRule type="cellIs" dxfId="491" priority="481" stopIfTrue="1" operator="equal">
      <formula>1</formula>
    </cfRule>
    <cfRule type="cellIs" dxfId="490" priority="482" stopIfTrue="1" operator="lessThan">
      <formula>0.0005</formula>
    </cfRule>
  </conditionalFormatting>
  <conditionalFormatting sqref="A5:Z5">
    <cfRule type="cellIs" dxfId="489" priority="238" stopIfTrue="1" operator="equal">
      <formula>0</formula>
    </cfRule>
  </conditionalFormatting>
  <conditionalFormatting sqref="A9:Z9">
    <cfRule type="cellIs" dxfId="488" priority="43" stopIfTrue="1" operator="equal">
      <formula>0</formula>
    </cfRule>
  </conditionalFormatting>
  <conditionalFormatting sqref="A11:Z11">
    <cfRule type="cellIs" dxfId="487" priority="40" stopIfTrue="1" operator="equal">
      <formula>0</formula>
    </cfRule>
  </conditionalFormatting>
  <conditionalFormatting sqref="A13:Z13">
    <cfRule type="cellIs" dxfId="486" priority="37" stopIfTrue="1" operator="equal">
      <formula>0</formula>
    </cfRule>
  </conditionalFormatting>
  <conditionalFormatting sqref="A15:Z15">
    <cfRule type="cellIs" dxfId="485" priority="34" stopIfTrue="1" operator="equal">
      <formula>0</formula>
    </cfRule>
  </conditionalFormatting>
  <conditionalFormatting sqref="A17:Z17">
    <cfRule type="cellIs" dxfId="484" priority="31" stopIfTrue="1" operator="equal">
      <formula>0</formula>
    </cfRule>
  </conditionalFormatting>
  <conditionalFormatting sqref="A19:Z19">
    <cfRule type="cellIs" dxfId="483" priority="28" stopIfTrue="1" operator="equal">
      <formula>0</formula>
    </cfRule>
  </conditionalFormatting>
  <conditionalFormatting sqref="A21:Z21">
    <cfRule type="cellIs" dxfId="482" priority="25" stopIfTrue="1" operator="equal">
      <formula>0</formula>
    </cfRule>
  </conditionalFormatting>
  <conditionalFormatting sqref="A23:Z23">
    <cfRule type="cellIs" dxfId="481" priority="22" stopIfTrue="1" operator="equal">
      <formula>0</formula>
    </cfRule>
  </conditionalFormatting>
  <conditionalFormatting sqref="A25:Z25">
    <cfRule type="cellIs" dxfId="480" priority="19" stopIfTrue="1" operator="equal">
      <formula>0</formula>
    </cfRule>
  </conditionalFormatting>
  <conditionalFormatting sqref="A27:Z27">
    <cfRule type="cellIs" dxfId="479" priority="16" stopIfTrue="1" operator="equal">
      <formula>0</formula>
    </cfRule>
  </conditionalFormatting>
  <conditionalFormatting sqref="A29:Z29">
    <cfRule type="cellIs" dxfId="478" priority="13" stopIfTrue="1" operator="equal">
      <formula>0</formula>
    </cfRule>
  </conditionalFormatting>
  <conditionalFormatting sqref="A31:Z31">
    <cfRule type="cellIs" dxfId="477" priority="10" stopIfTrue="1" operator="equal">
      <formula>0</formula>
    </cfRule>
  </conditionalFormatting>
  <conditionalFormatting sqref="A33:Z33">
    <cfRule type="cellIs" dxfId="476" priority="7" stopIfTrue="1" operator="equal">
      <formula>0</formula>
    </cfRule>
  </conditionalFormatting>
  <conditionalFormatting sqref="A35:Z35">
    <cfRule type="cellIs" dxfId="475" priority="4" stopIfTrue="1" operator="equal">
      <formula>0</formula>
    </cfRule>
  </conditionalFormatting>
  <conditionalFormatting sqref="B7:M7">
    <cfRule type="cellIs" dxfId="474" priority="454" stopIfTrue="1" operator="equal">
      <formula>0</formula>
    </cfRule>
  </conditionalFormatting>
  <conditionalFormatting sqref="B37:M37">
    <cfRule type="cellIs" dxfId="473" priority="250" stopIfTrue="1" operator="equal">
      <formula>0</formula>
    </cfRule>
  </conditionalFormatting>
  <conditionalFormatting sqref="N6 N8 N10 N12 N14 N16 N18 N20 N22 N24 N26 N28 N30 N32 N34 N36">
    <cfRule type="cellIs" dxfId="472" priority="478" stopIfTrue="1" operator="equal">
      <formula>1</formula>
    </cfRule>
    <cfRule type="cellIs" dxfId="471" priority="479" stopIfTrue="1" operator="lessThan">
      <formula>0.0005</formula>
    </cfRule>
  </conditionalFormatting>
  <conditionalFormatting sqref="O7:Z7">
    <cfRule type="cellIs" dxfId="470" priority="226" stopIfTrue="1" operator="equal">
      <formula>0</formula>
    </cfRule>
  </conditionalFormatting>
  <conditionalFormatting sqref="O37:Z37">
    <cfRule type="cellIs" dxfId="469" priority="1" stopIfTrue="1" operator="equal">
      <formula>0</formula>
    </cfRule>
  </conditionalFormatting>
  <hyperlinks>
    <hyperlink ref="A45" r:id="rId1" display="Publikation und Tabellen stehen unter der Lizenz CC BY-SA DEED 4.0." xr:uid="{D62706B0-F8A4-4E4E-A6F2-C396591BC111}"/>
    <hyperlink ref="N45" r:id="rId2" display="Publikation und Tabellen stehen unter der Lizenz CC BY-SA DEED 4.0." xr:uid="{0C05D5C8-6FEF-421D-A8F5-2C4BD157ABEF}"/>
    <hyperlink ref="E43" r:id="rId3" xr:uid="{E8E6F1CD-4C1C-4B77-9494-22815FDA970B}"/>
    <hyperlink ref="R43" r:id="rId4" xr:uid="{F93BD62C-E4E6-4AA7-AF1C-C1422F0B2936}"/>
  </hyperlinks>
  <pageMargins left="0.78740157480314965" right="0.78740157480314965" top="0.98425196850393704" bottom="0.98425196850393704" header="0.51181102362204722" footer="0.51181102362204722"/>
  <pageSetup paperSize="9" scale="66" orientation="portrait" r:id="rId5"/>
  <headerFooter scaleWithDoc="0" alignWithMargins="0"/>
  <colBreaks count="2" manualBreakCount="2">
    <brk id="13" max="44" man="1"/>
    <brk id="26" max="39" man="1"/>
  </colBreaks>
  <legacyDrawingHF r:id="rId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DA4B-D12E-4441-AEE4-9F192E3DC91D}">
  <dimension ref="A1:Q46"/>
  <sheetViews>
    <sheetView view="pageBreakPreview" zoomScaleNormal="90" zoomScaleSheetLayoutView="100" workbookViewId="0">
      <selection sqref="A1:P1"/>
    </sheetView>
  </sheetViews>
  <sheetFormatPr baseColWidth="10" defaultRowHeight="12.75" x14ac:dyDescent="0.2"/>
  <cols>
    <col min="1" max="1" width="7.7109375" style="25" customWidth="1"/>
    <col min="2" max="16" width="10.42578125" style="25" customWidth="1"/>
    <col min="17" max="16384" width="11.42578125" style="25"/>
  </cols>
  <sheetData>
    <row r="1" spans="1:17" ht="39.950000000000003" customHeight="1" thickBot="1" x14ac:dyDescent="0.25">
      <c r="A1" s="693" t="str">
        <f>"Tabelle 8.1: Kurse, Unterrichtsstunden und Belegungen nach Ländern und Kursmerkmalen " &amp;Hilfswerte!B1</f>
        <v>Tabelle 8.1: Kurse, Unterrichtsstunden und Belegungen nach Ländern und Kursmerkmalen 2018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</row>
    <row r="2" spans="1:17" ht="13.5" customHeight="1" x14ac:dyDescent="0.2">
      <c r="A2" s="708" t="s">
        <v>14</v>
      </c>
      <c r="B2" s="766" t="s">
        <v>28</v>
      </c>
      <c r="C2" s="781"/>
      <c r="D2" s="784"/>
      <c r="E2" s="774" t="s">
        <v>431</v>
      </c>
      <c r="F2" s="774"/>
      <c r="G2" s="774"/>
      <c r="H2" s="774"/>
      <c r="I2" s="774"/>
      <c r="J2" s="774"/>
      <c r="K2" s="774" t="s">
        <v>431</v>
      </c>
      <c r="L2" s="774"/>
      <c r="M2" s="774"/>
      <c r="N2" s="774"/>
      <c r="O2" s="774"/>
      <c r="P2" s="776"/>
    </row>
    <row r="3" spans="1:17" ht="12.75" customHeight="1" x14ac:dyDescent="0.2">
      <c r="A3" s="709"/>
      <c r="B3" s="767"/>
      <c r="C3" s="782"/>
      <c r="D3" s="785"/>
      <c r="E3" s="703" t="s">
        <v>59</v>
      </c>
      <c r="F3" s="703"/>
      <c r="G3" s="704"/>
      <c r="H3" s="779" t="s">
        <v>60</v>
      </c>
      <c r="I3" s="703"/>
      <c r="J3" s="704"/>
      <c r="K3" s="703" t="s">
        <v>61</v>
      </c>
      <c r="L3" s="703"/>
      <c r="M3" s="704"/>
      <c r="N3" s="779" t="s">
        <v>62</v>
      </c>
      <c r="O3" s="703"/>
      <c r="P3" s="705"/>
    </row>
    <row r="4" spans="1:17" ht="24" x14ac:dyDescent="0.2">
      <c r="A4" s="710"/>
      <c r="B4" s="319" t="s">
        <v>18</v>
      </c>
      <c r="C4" s="319" t="s">
        <v>46</v>
      </c>
      <c r="D4" s="321" t="s">
        <v>23</v>
      </c>
      <c r="E4" s="322" t="s">
        <v>18</v>
      </c>
      <c r="F4" s="319" t="s">
        <v>46</v>
      </c>
      <c r="G4" s="321" t="s">
        <v>23</v>
      </c>
      <c r="H4" s="319" t="s">
        <v>18</v>
      </c>
      <c r="I4" s="319" t="s">
        <v>46</v>
      </c>
      <c r="J4" s="321" t="s">
        <v>23</v>
      </c>
      <c r="K4" s="322" t="s">
        <v>18</v>
      </c>
      <c r="L4" s="319" t="s">
        <v>46</v>
      </c>
      <c r="M4" s="321" t="s">
        <v>23</v>
      </c>
      <c r="N4" s="319" t="s">
        <v>18</v>
      </c>
      <c r="O4" s="319" t="s">
        <v>46</v>
      </c>
      <c r="P4" s="320" t="s">
        <v>23</v>
      </c>
    </row>
    <row r="5" spans="1:17" ht="13.5" customHeight="1" x14ac:dyDescent="0.2">
      <c r="A5" s="706" t="s">
        <v>83</v>
      </c>
      <c r="B5" s="251">
        <v>117407</v>
      </c>
      <c r="C5" s="251">
        <v>3045558</v>
      </c>
      <c r="D5" s="262">
        <v>1264322</v>
      </c>
      <c r="E5" s="251">
        <v>4515</v>
      </c>
      <c r="F5" s="251">
        <v>134799</v>
      </c>
      <c r="G5" s="262">
        <v>45764</v>
      </c>
      <c r="H5" s="251">
        <v>24243</v>
      </c>
      <c r="I5" s="251">
        <v>628765</v>
      </c>
      <c r="J5" s="262">
        <v>229340</v>
      </c>
      <c r="K5" s="251">
        <v>1221</v>
      </c>
      <c r="L5" s="251">
        <v>29478</v>
      </c>
      <c r="M5" s="262">
        <v>8578</v>
      </c>
      <c r="N5" s="251">
        <v>12500</v>
      </c>
      <c r="O5" s="251">
        <v>956161</v>
      </c>
      <c r="P5" s="298">
        <v>157199</v>
      </c>
      <c r="Q5" s="31"/>
    </row>
    <row r="6" spans="1:17" x14ac:dyDescent="0.2">
      <c r="A6" s="690"/>
      <c r="B6" s="71">
        <v>1</v>
      </c>
      <c r="C6" s="72">
        <v>1</v>
      </c>
      <c r="D6" s="72">
        <v>1</v>
      </c>
      <c r="E6" s="71">
        <v>3.8460000000000001E-2</v>
      </c>
      <c r="F6" s="72">
        <v>4.4260000000000001E-2</v>
      </c>
      <c r="G6" s="72">
        <v>3.6200000000000003E-2</v>
      </c>
      <c r="H6" s="71">
        <v>0.20649000000000001</v>
      </c>
      <c r="I6" s="72">
        <v>0.20644999999999999</v>
      </c>
      <c r="J6" s="72">
        <v>0.18139</v>
      </c>
      <c r="K6" s="71">
        <v>1.04E-2</v>
      </c>
      <c r="L6" s="72">
        <v>9.6799999999999994E-3</v>
      </c>
      <c r="M6" s="72">
        <v>6.7799999999999996E-3</v>
      </c>
      <c r="N6" s="71">
        <v>0.10647</v>
      </c>
      <c r="O6" s="72">
        <v>0.31395000000000001</v>
      </c>
      <c r="P6" s="80">
        <v>0.12433</v>
      </c>
    </row>
    <row r="7" spans="1:17" x14ac:dyDescent="0.2">
      <c r="A7" s="690" t="s">
        <v>84</v>
      </c>
      <c r="B7" s="251">
        <v>128153</v>
      </c>
      <c r="C7" s="251">
        <v>2979964</v>
      </c>
      <c r="D7" s="262">
        <v>1434507</v>
      </c>
      <c r="E7" s="251">
        <v>242</v>
      </c>
      <c r="F7" s="251">
        <v>22288</v>
      </c>
      <c r="G7" s="262">
        <v>3678</v>
      </c>
      <c r="H7" s="251">
        <v>957</v>
      </c>
      <c r="I7" s="251">
        <v>44886</v>
      </c>
      <c r="J7" s="262">
        <v>8976</v>
      </c>
      <c r="K7" s="251">
        <v>210</v>
      </c>
      <c r="L7" s="251">
        <v>9722</v>
      </c>
      <c r="M7" s="262">
        <v>1389</v>
      </c>
      <c r="N7" s="251">
        <v>730</v>
      </c>
      <c r="O7" s="251">
        <v>80206</v>
      </c>
      <c r="P7" s="298">
        <v>10223</v>
      </c>
    </row>
    <row r="8" spans="1:17" ht="13.5" customHeight="1" x14ac:dyDescent="0.2">
      <c r="A8" s="690"/>
      <c r="B8" s="71">
        <v>1</v>
      </c>
      <c r="C8" s="72">
        <v>1</v>
      </c>
      <c r="D8" s="72">
        <v>1</v>
      </c>
      <c r="E8" s="73">
        <v>1.89E-3</v>
      </c>
      <c r="F8" s="68">
        <v>7.4799999999999997E-3</v>
      </c>
      <c r="G8" s="68">
        <v>2.5600000000000002E-3</v>
      </c>
      <c r="H8" s="73">
        <v>7.4700000000000001E-3</v>
      </c>
      <c r="I8" s="68">
        <v>1.506E-2</v>
      </c>
      <c r="J8" s="68">
        <v>6.2599999999999999E-3</v>
      </c>
      <c r="K8" s="73">
        <v>1.64E-3</v>
      </c>
      <c r="L8" s="68">
        <v>3.2599999999999999E-3</v>
      </c>
      <c r="M8" s="68">
        <v>9.7000000000000005E-4</v>
      </c>
      <c r="N8" s="73">
        <v>5.7000000000000002E-3</v>
      </c>
      <c r="O8" s="68">
        <v>2.6919999999999999E-2</v>
      </c>
      <c r="P8" s="81">
        <v>7.1300000000000001E-3</v>
      </c>
    </row>
    <row r="9" spans="1:17" x14ac:dyDescent="0.2">
      <c r="A9" s="690" t="s">
        <v>85</v>
      </c>
      <c r="B9" s="251">
        <v>20769</v>
      </c>
      <c r="C9" s="251">
        <v>879738</v>
      </c>
      <c r="D9" s="262">
        <v>238217</v>
      </c>
      <c r="E9" s="251">
        <v>425</v>
      </c>
      <c r="F9" s="251">
        <v>25766</v>
      </c>
      <c r="G9" s="262">
        <v>4330</v>
      </c>
      <c r="H9" s="251">
        <v>4213</v>
      </c>
      <c r="I9" s="251">
        <v>126455</v>
      </c>
      <c r="J9" s="262">
        <v>39924</v>
      </c>
      <c r="K9" s="251">
        <v>1062</v>
      </c>
      <c r="L9" s="251">
        <v>41526</v>
      </c>
      <c r="M9" s="262">
        <v>9797</v>
      </c>
      <c r="N9" s="251">
        <v>7029</v>
      </c>
      <c r="O9" s="251">
        <v>410387</v>
      </c>
      <c r="P9" s="298">
        <v>82037</v>
      </c>
    </row>
    <row r="10" spans="1:17" x14ac:dyDescent="0.2">
      <c r="A10" s="690"/>
      <c r="B10" s="71">
        <v>1</v>
      </c>
      <c r="C10" s="72">
        <v>1</v>
      </c>
      <c r="D10" s="72">
        <v>1</v>
      </c>
      <c r="E10" s="73">
        <v>2.0459999999999999E-2</v>
      </c>
      <c r="F10" s="68">
        <v>2.929E-2</v>
      </c>
      <c r="G10" s="68">
        <v>1.8180000000000002E-2</v>
      </c>
      <c r="H10" s="73">
        <v>0.20285</v>
      </c>
      <c r="I10" s="68">
        <v>0.14374000000000001</v>
      </c>
      <c r="J10" s="68">
        <v>0.1676</v>
      </c>
      <c r="K10" s="73">
        <v>5.1130000000000002E-2</v>
      </c>
      <c r="L10" s="68">
        <v>4.7199999999999999E-2</v>
      </c>
      <c r="M10" s="68">
        <v>4.113E-2</v>
      </c>
      <c r="N10" s="73">
        <v>0.33844000000000002</v>
      </c>
      <c r="O10" s="68">
        <v>0.46649000000000002</v>
      </c>
      <c r="P10" s="81">
        <v>0.34438000000000002</v>
      </c>
    </row>
    <row r="11" spans="1:17" ht="13.5" customHeight="1" x14ac:dyDescent="0.2">
      <c r="A11" s="690" t="s">
        <v>86</v>
      </c>
      <c r="B11" s="251">
        <v>7202</v>
      </c>
      <c r="C11" s="251">
        <v>235799</v>
      </c>
      <c r="D11" s="262">
        <v>70205</v>
      </c>
      <c r="E11" s="251">
        <v>291</v>
      </c>
      <c r="F11" s="251">
        <v>8644</v>
      </c>
      <c r="G11" s="262">
        <v>2811</v>
      </c>
      <c r="H11" s="251">
        <v>406</v>
      </c>
      <c r="I11" s="251">
        <v>15284</v>
      </c>
      <c r="J11" s="262">
        <v>3640</v>
      </c>
      <c r="K11" s="251">
        <v>274</v>
      </c>
      <c r="L11" s="251">
        <v>11597</v>
      </c>
      <c r="M11" s="262">
        <v>2327</v>
      </c>
      <c r="N11" s="251">
        <v>443</v>
      </c>
      <c r="O11" s="251">
        <v>39500</v>
      </c>
      <c r="P11" s="298">
        <v>4610</v>
      </c>
    </row>
    <row r="12" spans="1:17" x14ac:dyDescent="0.2">
      <c r="A12" s="690"/>
      <c r="B12" s="71">
        <v>1</v>
      </c>
      <c r="C12" s="72">
        <v>1</v>
      </c>
      <c r="D12" s="72">
        <v>1</v>
      </c>
      <c r="E12" s="73">
        <v>4.0410000000000001E-2</v>
      </c>
      <c r="F12" s="68">
        <v>3.6659999999999998E-2</v>
      </c>
      <c r="G12" s="68">
        <v>4.0039999999999999E-2</v>
      </c>
      <c r="H12" s="73">
        <v>5.6370000000000003E-2</v>
      </c>
      <c r="I12" s="68">
        <v>6.4820000000000003E-2</v>
      </c>
      <c r="J12" s="68">
        <v>5.185E-2</v>
      </c>
      <c r="K12" s="73">
        <v>3.8039999999999997E-2</v>
      </c>
      <c r="L12" s="68">
        <v>4.9180000000000001E-2</v>
      </c>
      <c r="M12" s="68">
        <v>3.3149999999999999E-2</v>
      </c>
      <c r="N12" s="73">
        <v>6.1510000000000002E-2</v>
      </c>
      <c r="O12" s="68">
        <v>0.16752</v>
      </c>
      <c r="P12" s="81">
        <v>6.5659999999999996E-2</v>
      </c>
    </row>
    <row r="13" spans="1:17" x14ac:dyDescent="0.2">
      <c r="A13" s="690" t="s">
        <v>87</v>
      </c>
      <c r="B13" s="251">
        <v>3880</v>
      </c>
      <c r="C13" s="251">
        <v>168729</v>
      </c>
      <c r="D13" s="262">
        <v>51168</v>
      </c>
      <c r="E13" s="251">
        <v>74</v>
      </c>
      <c r="F13" s="251">
        <v>2591</v>
      </c>
      <c r="G13" s="262">
        <v>918</v>
      </c>
      <c r="H13" s="251">
        <v>202</v>
      </c>
      <c r="I13" s="251">
        <v>15463</v>
      </c>
      <c r="J13" s="262">
        <v>2198</v>
      </c>
      <c r="K13" s="251">
        <v>80</v>
      </c>
      <c r="L13" s="251">
        <v>1762</v>
      </c>
      <c r="M13" s="262">
        <v>482</v>
      </c>
      <c r="N13" s="251">
        <v>65</v>
      </c>
      <c r="O13" s="251">
        <v>6426</v>
      </c>
      <c r="P13" s="298">
        <v>729</v>
      </c>
    </row>
    <row r="14" spans="1:17" ht="13.5" customHeight="1" x14ac:dyDescent="0.2">
      <c r="A14" s="690"/>
      <c r="B14" s="71">
        <v>1</v>
      </c>
      <c r="C14" s="72">
        <v>1</v>
      </c>
      <c r="D14" s="72">
        <v>1</v>
      </c>
      <c r="E14" s="73">
        <v>1.907E-2</v>
      </c>
      <c r="F14" s="68">
        <v>1.536E-2</v>
      </c>
      <c r="G14" s="68">
        <v>1.7940000000000001E-2</v>
      </c>
      <c r="H14" s="73">
        <v>5.2060000000000002E-2</v>
      </c>
      <c r="I14" s="68">
        <v>9.1639999999999999E-2</v>
      </c>
      <c r="J14" s="68">
        <v>4.2959999999999998E-2</v>
      </c>
      <c r="K14" s="73">
        <v>2.0619999999999999E-2</v>
      </c>
      <c r="L14" s="68">
        <v>1.044E-2</v>
      </c>
      <c r="M14" s="68">
        <v>9.4199999999999996E-3</v>
      </c>
      <c r="N14" s="73">
        <v>1.6750000000000001E-2</v>
      </c>
      <c r="O14" s="68">
        <v>3.8080000000000003E-2</v>
      </c>
      <c r="P14" s="81">
        <v>1.4250000000000001E-2</v>
      </c>
    </row>
    <row r="15" spans="1:17" ht="13.5" customHeight="1" x14ac:dyDescent="0.2">
      <c r="A15" s="690" t="s">
        <v>88</v>
      </c>
      <c r="B15" s="251">
        <v>8238</v>
      </c>
      <c r="C15" s="251">
        <v>227476</v>
      </c>
      <c r="D15" s="262">
        <v>99852</v>
      </c>
      <c r="E15" s="251">
        <v>726</v>
      </c>
      <c r="F15" s="251">
        <v>34501</v>
      </c>
      <c r="G15" s="262">
        <v>10597</v>
      </c>
      <c r="H15" s="251">
        <v>2988</v>
      </c>
      <c r="I15" s="251">
        <v>84097</v>
      </c>
      <c r="J15" s="262">
        <v>33576</v>
      </c>
      <c r="K15" s="251">
        <v>393</v>
      </c>
      <c r="L15" s="251">
        <v>16448</v>
      </c>
      <c r="M15" s="262">
        <v>6491</v>
      </c>
      <c r="N15" s="251">
        <v>1018</v>
      </c>
      <c r="O15" s="251">
        <v>75438</v>
      </c>
      <c r="P15" s="298">
        <v>18190</v>
      </c>
    </row>
    <row r="16" spans="1:17" x14ac:dyDescent="0.2">
      <c r="A16" s="690"/>
      <c r="B16" s="71">
        <v>1</v>
      </c>
      <c r="C16" s="72">
        <v>1</v>
      </c>
      <c r="D16" s="72">
        <v>1</v>
      </c>
      <c r="E16" s="73">
        <v>8.813E-2</v>
      </c>
      <c r="F16" s="68">
        <v>0.15167</v>
      </c>
      <c r="G16" s="68">
        <v>0.10613</v>
      </c>
      <c r="H16" s="73">
        <v>0.36270999999999998</v>
      </c>
      <c r="I16" s="68">
        <v>0.36969999999999997</v>
      </c>
      <c r="J16" s="68">
        <v>0.33626</v>
      </c>
      <c r="K16" s="73">
        <v>4.7710000000000002E-2</v>
      </c>
      <c r="L16" s="68">
        <v>7.2309999999999999E-2</v>
      </c>
      <c r="M16" s="68">
        <v>6.5009999999999998E-2</v>
      </c>
      <c r="N16" s="73">
        <v>0.12357</v>
      </c>
      <c r="O16" s="68">
        <v>0.33162999999999998</v>
      </c>
      <c r="P16" s="81">
        <v>0.18217</v>
      </c>
    </row>
    <row r="17" spans="1:16" x14ac:dyDescent="0.2">
      <c r="A17" s="690" t="s">
        <v>89</v>
      </c>
      <c r="B17" s="251">
        <v>38631</v>
      </c>
      <c r="C17" s="251">
        <v>1370772</v>
      </c>
      <c r="D17" s="262">
        <v>419567</v>
      </c>
      <c r="E17" s="251">
        <v>2193</v>
      </c>
      <c r="F17" s="251">
        <v>152356</v>
      </c>
      <c r="G17" s="262">
        <v>27585</v>
      </c>
      <c r="H17" s="251">
        <v>6118</v>
      </c>
      <c r="I17" s="251">
        <v>208158</v>
      </c>
      <c r="J17" s="262">
        <v>53723</v>
      </c>
      <c r="K17" s="251">
        <v>405</v>
      </c>
      <c r="L17" s="251">
        <v>12665</v>
      </c>
      <c r="M17" s="262">
        <v>2954</v>
      </c>
      <c r="N17" s="251">
        <v>9096</v>
      </c>
      <c r="O17" s="251">
        <v>587998</v>
      </c>
      <c r="P17" s="298">
        <v>106811</v>
      </c>
    </row>
    <row r="18" spans="1:16" ht="13.5" customHeight="1" x14ac:dyDescent="0.2">
      <c r="A18" s="690"/>
      <c r="B18" s="71">
        <v>1</v>
      </c>
      <c r="C18" s="72">
        <v>1</v>
      </c>
      <c r="D18" s="72">
        <v>1</v>
      </c>
      <c r="E18" s="73">
        <v>5.6770000000000001E-2</v>
      </c>
      <c r="F18" s="68">
        <v>0.11115</v>
      </c>
      <c r="G18" s="68">
        <v>6.5750000000000003E-2</v>
      </c>
      <c r="H18" s="73">
        <v>0.15837000000000001</v>
      </c>
      <c r="I18" s="68">
        <v>0.15185000000000001</v>
      </c>
      <c r="J18" s="68">
        <v>0.12803999999999999</v>
      </c>
      <c r="K18" s="73">
        <v>1.048E-2</v>
      </c>
      <c r="L18" s="68">
        <v>9.2399999999999999E-3</v>
      </c>
      <c r="M18" s="68">
        <v>7.0400000000000003E-3</v>
      </c>
      <c r="N18" s="73">
        <v>0.23546</v>
      </c>
      <c r="O18" s="68">
        <v>0.42895</v>
      </c>
      <c r="P18" s="81">
        <v>0.25457000000000002</v>
      </c>
    </row>
    <row r="19" spans="1:16" ht="12.75" customHeight="1" x14ac:dyDescent="0.2">
      <c r="A19" s="690" t="s">
        <v>90</v>
      </c>
      <c r="B19" s="251">
        <v>4309</v>
      </c>
      <c r="C19" s="251">
        <v>138408</v>
      </c>
      <c r="D19" s="262">
        <v>47348</v>
      </c>
      <c r="E19" s="251">
        <v>241</v>
      </c>
      <c r="F19" s="251">
        <v>11757</v>
      </c>
      <c r="G19" s="262">
        <v>3106</v>
      </c>
      <c r="H19" s="251">
        <v>162</v>
      </c>
      <c r="I19" s="251">
        <v>4054</v>
      </c>
      <c r="J19" s="262">
        <v>1788</v>
      </c>
      <c r="K19" s="251">
        <v>198</v>
      </c>
      <c r="L19" s="251">
        <v>5712</v>
      </c>
      <c r="M19" s="262">
        <v>2033</v>
      </c>
      <c r="N19" s="251">
        <v>112</v>
      </c>
      <c r="O19" s="251">
        <v>25126</v>
      </c>
      <c r="P19" s="298">
        <v>1863</v>
      </c>
    </row>
    <row r="20" spans="1:16" x14ac:dyDescent="0.2">
      <c r="A20" s="690"/>
      <c r="B20" s="71">
        <v>1</v>
      </c>
      <c r="C20" s="72">
        <v>1</v>
      </c>
      <c r="D20" s="72">
        <v>1</v>
      </c>
      <c r="E20" s="73">
        <v>5.5930000000000001E-2</v>
      </c>
      <c r="F20" s="68">
        <v>8.4940000000000002E-2</v>
      </c>
      <c r="G20" s="68">
        <v>6.5600000000000006E-2</v>
      </c>
      <c r="H20" s="73">
        <v>3.7600000000000001E-2</v>
      </c>
      <c r="I20" s="68">
        <v>2.929E-2</v>
      </c>
      <c r="J20" s="68">
        <v>3.7760000000000002E-2</v>
      </c>
      <c r="K20" s="73">
        <v>4.5949999999999998E-2</v>
      </c>
      <c r="L20" s="68">
        <v>4.1270000000000001E-2</v>
      </c>
      <c r="M20" s="68">
        <v>4.2939999999999999E-2</v>
      </c>
      <c r="N20" s="73">
        <v>2.5989999999999999E-2</v>
      </c>
      <c r="O20" s="68">
        <v>0.18154000000000001</v>
      </c>
      <c r="P20" s="81">
        <v>3.9350000000000003E-2</v>
      </c>
    </row>
    <row r="21" spans="1:16" ht="13.5" customHeight="1" x14ac:dyDescent="0.2">
      <c r="A21" s="690" t="s">
        <v>91</v>
      </c>
      <c r="B21" s="251">
        <v>54430</v>
      </c>
      <c r="C21" s="251">
        <v>2325970</v>
      </c>
      <c r="D21" s="262">
        <v>616140</v>
      </c>
      <c r="E21" s="251">
        <v>3202</v>
      </c>
      <c r="F21" s="251">
        <v>346053</v>
      </c>
      <c r="G21" s="262">
        <v>28407</v>
      </c>
      <c r="H21" s="251">
        <v>1836</v>
      </c>
      <c r="I21" s="251">
        <v>124539</v>
      </c>
      <c r="J21" s="262">
        <v>18950</v>
      </c>
      <c r="K21" s="251">
        <v>526</v>
      </c>
      <c r="L21" s="251">
        <v>13232</v>
      </c>
      <c r="M21" s="262">
        <v>4680</v>
      </c>
      <c r="N21" s="251">
        <v>1806</v>
      </c>
      <c r="O21" s="251">
        <v>271388</v>
      </c>
      <c r="P21" s="298">
        <v>26518</v>
      </c>
    </row>
    <row r="22" spans="1:16" x14ac:dyDescent="0.2">
      <c r="A22" s="690"/>
      <c r="B22" s="71">
        <v>1</v>
      </c>
      <c r="C22" s="72">
        <v>1</v>
      </c>
      <c r="D22" s="72">
        <v>1</v>
      </c>
      <c r="E22" s="73">
        <v>5.883E-2</v>
      </c>
      <c r="F22" s="68">
        <v>0.14878</v>
      </c>
      <c r="G22" s="68">
        <v>4.6100000000000002E-2</v>
      </c>
      <c r="H22" s="73">
        <v>3.3730000000000003E-2</v>
      </c>
      <c r="I22" s="68">
        <v>5.3539999999999997E-2</v>
      </c>
      <c r="J22" s="68">
        <v>3.0759999999999999E-2</v>
      </c>
      <c r="K22" s="73">
        <v>9.6600000000000002E-3</v>
      </c>
      <c r="L22" s="68">
        <v>5.6899999999999997E-3</v>
      </c>
      <c r="M22" s="68">
        <v>7.6E-3</v>
      </c>
      <c r="N22" s="73">
        <v>3.3180000000000001E-2</v>
      </c>
      <c r="O22" s="68">
        <v>0.11668000000000001</v>
      </c>
      <c r="P22" s="81">
        <v>4.3040000000000002E-2</v>
      </c>
    </row>
    <row r="23" spans="1:16" ht="12.75" customHeight="1" x14ac:dyDescent="0.2">
      <c r="A23" s="690" t="s">
        <v>92</v>
      </c>
      <c r="B23" s="251">
        <v>80795</v>
      </c>
      <c r="C23" s="251">
        <v>2784356</v>
      </c>
      <c r="D23" s="262">
        <v>939443</v>
      </c>
      <c r="E23" s="251">
        <v>3199</v>
      </c>
      <c r="F23" s="251">
        <v>200947</v>
      </c>
      <c r="G23" s="262">
        <v>38119</v>
      </c>
      <c r="H23" s="251">
        <v>3043</v>
      </c>
      <c r="I23" s="251">
        <v>126763</v>
      </c>
      <c r="J23" s="262">
        <v>28691</v>
      </c>
      <c r="K23" s="251">
        <v>1127</v>
      </c>
      <c r="L23" s="251">
        <v>37948</v>
      </c>
      <c r="M23" s="262">
        <v>8985</v>
      </c>
      <c r="N23" s="251">
        <v>2889</v>
      </c>
      <c r="O23" s="251">
        <v>296883</v>
      </c>
      <c r="P23" s="298">
        <v>39728</v>
      </c>
    </row>
    <row r="24" spans="1:16" ht="18.75" customHeight="1" x14ac:dyDescent="0.2">
      <c r="A24" s="690"/>
      <c r="B24" s="71">
        <v>1</v>
      </c>
      <c r="C24" s="72">
        <v>1</v>
      </c>
      <c r="D24" s="72">
        <v>1</v>
      </c>
      <c r="E24" s="73">
        <v>3.959E-2</v>
      </c>
      <c r="F24" s="68">
        <v>7.2169999999999998E-2</v>
      </c>
      <c r="G24" s="68">
        <v>4.0579999999999998E-2</v>
      </c>
      <c r="H24" s="73">
        <v>3.7659999999999999E-2</v>
      </c>
      <c r="I24" s="68">
        <v>4.5530000000000001E-2</v>
      </c>
      <c r="J24" s="68">
        <v>3.0540000000000001E-2</v>
      </c>
      <c r="K24" s="73">
        <v>1.3950000000000001E-2</v>
      </c>
      <c r="L24" s="68">
        <v>1.363E-2</v>
      </c>
      <c r="M24" s="68">
        <v>9.5600000000000008E-3</v>
      </c>
      <c r="N24" s="73">
        <v>3.576E-2</v>
      </c>
      <c r="O24" s="68">
        <v>0.10663</v>
      </c>
      <c r="P24" s="81">
        <v>4.2290000000000001E-2</v>
      </c>
    </row>
    <row r="25" spans="1:16" ht="12.75" customHeight="1" x14ac:dyDescent="0.2">
      <c r="A25" s="690" t="s">
        <v>93</v>
      </c>
      <c r="B25" s="251">
        <v>27386</v>
      </c>
      <c r="C25" s="251">
        <v>874735</v>
      </c>
      <c r="D25" s="262">
        <v>300115</v>
      </c>
      <c r="E25" s="251">
        <v>1088</v>
      </c>
      <c r="F25" s="251">
        <v>54642</v>
      </c>
      <c r="G25" s="262">
        <v>12019</v>
      </c>
      <c r="H25" s="251">
        <v>877</v>
      </c>
      <c r="I25" s="251">
        <v>34312</v>
      </c>
      <c r="J25" s="262">
        <v>9832</v>
      </c>
      <c r="K25" s="251">
        <v>163</v>
      </c>
      <c r="L25" s="251">
        <v>7555</v>
      </c>
      <c r="M25" s="262">
        <v>1361</v>
      </c>
      <c r="N25" s="251">
        <v>1475</v>
      </c>
      <c r="O25" s="251">
        <v>135600</v>
      </c>
      <c r="P25" s="298">
        <v>20667</v>
      </c>
    </row>
    <row r="26" spans="1:16" x14ac:dyDescent="0.2">
      <c r="A26" s="690"/>
      <c r="B26" s="71">
        <v>1</v>
      </c>
      <c r="C26" s="72">
        <v>1</v>
      </c>
      <c r="D26" s="72">
        <v>1</v>
      </c>
      <c r="E26" s="73">
        <v>3.9730000000000001E-2</v>
      </c>
      <c r="F26" s="68">
        <v>6.2469999999999998E-2</v>
      </c>
      <c r="G26" s="68">
        <v>4.0050000000000002E-2</v>
      </c>
      <c r="H26" s="73">
        <v>3.202E-2</v>
      </c>
      <c r="I26" s="68">
        <v>3.9230000000000001E-2</v>
      </c>
      <c r="J26" s="68">
        <v>3.2759999999999997E-2</v>
      </c>
      <c r="K26" s="73">
        <v>5.9500000000000004E-3</v>
      </c>
      <c r="L26" s="68">
        <v>8.6400000000000001E-3</v>
      </c>
      <c r="M26" s="68">
        <v>4.5300000000000002E-3</v>
      </c>
      <c r="N26" s="73">
        <v>5.3859999999999998E-2</v>
      </c>
      <c r="O26" s="68">
        <v>0.15501999999999999</v>
      </c>
      <c r="P26" s="81">
        <v>6.8860000000000005E-2</v>
      </c>
    </row>
    <row r="27" spans="1:16" x14ac:dyDescent="0.2">
      <c r="A27" s="690" t="s">
        <v>94</v>
      </c>
      <c r="B27" s="251">
        <v>7836</v>
      </c>
      <c r="C27" s="251">
        <v>180226</v>
      </c>
      <c r="D27" s="262">
        <v>70954</v>
      </c>
      <c r="E27" s="251">
        <v>1499</v>
      </c>
      <c r="F27" s="251">
        <v>16647</v>
      </c>
      <c r="G27" s="262">
        <v>6132</v>
      </c>
      <c r="H27" s="251">
        <v>441</v>
      </c>
      <c r="I27" s="251">
        <v>12550</v>
      </c>
      <c r="J27" s="262">
        <v>2386</v>
      </c>
      <c r="K27" s="251">
        <v>34</v>
      </c>
      <c r="L27" s="251">
        <v>1736</v>
      </c>
      <c r="M27" s="262">
        <v>379</v>
      </c>
      <c r="N27" s="251">
        <v>129</v>
      </c>
      <c r="O27" s="251">
        <v>16457</v>
      </c>
      <c r="P27" s="298">
        <v>2102</v>
      </c>
    </row>
    <row r="28" spans="1:16" x14ac:dyDescent="0.2">
      <c r="A28" s="690"/>
      <c r="B28" s="71">
        <v>1</v>
      </c>
      <c r="C28" s="72">
        <v>1</v>
      </c>
      <c r="D28" s="72">
        <v>1</v>
      </c>
      <c r="E28" s="73">
        <v>0.1913</v>
      </c>
      <c r="F28" s="68">
        <v>9.2369999999999994E-2</v>
      </c>
      <c r="G28" s="68">
        <v>8.6419999999999997E-2</v>
      </c>
      <c r="H28" s="73">
        <v>5.6279999999999997E-2</v>
      </c>
      <c r="I28" s="68">
        <v>6.9629999999999997E-2</v>
      </c>
      <c r="J28" s="68">
        <v>3.363E-2</v>
      </c>
      <c r="K28" s="73">
        <v>4.3400000000000001E-3</v>
      </c>
      <c r="L28" s="68">
        <v>9.6299999999999997E-3</v>
      </c>
      <c r="M28" s="68">
        <v>5.3400000000000001E-3</v>
      </c>
      <c r="N28" s="73">
        <v>1.6459999999999999E-2</v>
      </c>
      <c r="O28" s="68">
        <v>9.1310000000000002E-2</v>
      </c>
      <c r="P28" s="81">
        <v>2.962E-2</v>
      </c>
    </row>
    <row r="29" spans="1:16" x14ac:dyDescent="0.2">
      <c r="A29" s="690" t="s">
        <v>95</v>
      </c>
      <c r="B29" s="251">
        <v>13993</v>
      </c>
      <c r="C29" s="251">
        <v>389783</v>
      </c>
      <c r="D29" s="262">
        <v>150318</v>
      </c>
      <c r="E29" s="251">
        <v>309</v>
      </c>
      <c r="F29" s="251">
        <v>5726</v>
      </c>
      <c r="G29" s="262">
        <v>3650</v>
      </c>
      <c r="H29" s="251">
        <v>796</v>
      </c>
      <c r="I29" s="251">
        <v>23562</v>
      </c>
      <c r="J29" s="262">
        <v>8458</v>
      </c>
      <c r="K29" s="251">
        <v>162</v>
      </c>
      <c r="L29" s="251">
        <v>4465</v>
      </c>
      <c r="M29" s="262">
        <v>966</v>
      </c>
      <c r="N29" s="251">
        <v>404</v>
      </c>
      <c r="O29" s="251">
        <v>29375</v>
      </c>
      <c r="P29" s="298">
        <v>4135</v>
      </c>
    </row>
    <row r="30" spans="1:16" x14ac:dyDescent="0.2">
      <c r="A30" s="690"/>
      <c r="B30" s="71">
        <v>1</v>
      </c>
      <c r="C30" s="72">
        <v>1</v>
      </c>
      <c r="D30" s="72">
        <v>1</v>
      </c>
      <c r="E30" s="73">
        <v>2.2079999999999999E-2</v>
      </c>
      <c r="F30" s="68">
        <v>1.469E-2</v>
      </c>
      <c r="G30" s="68">
        <v>2.4279999999999999E-2</v>
      </c>
      <c r="H30" s="73">
        <v>5.6890000000000003E-2</v>
      </c>
      <c r="I30" s="68">
        <v>6.0449999999999997E-2</v>
      </c>
      <c r="J30" s="68">
        <v>5.6270000000000001E-2</v>
      </c>
      <c r="K30" s="73">
        <v>1.158E-2</v>
      </c>
      <c r="L30" s="68">
        <v>1.146E-2</v>
      </c>
      <c r="M30" s="68">
        <v>6.43E-3</v>
      </c>
      <c r="N30" s="73">
        <v>2.887E-2</v>
      </c>
      <c r="O30" s="68">
        <v>7.5359999999999996E-2</v>
      </c>
      <c r="P30" s="81">
        <v>2.751E-2</v>
      </c>
    </row>
    <row r="31" spans="1:16" ht="12.75" customHeight="1" x14ac:dyDescent="0.2">
      <c r="A31" s="690" t="s">
        <v>96</v>
      </c>
      <c r="B31" s="251">
        <v>6725</v>
      </c>
      <c r="C31" s="251">
        <v>220390</v>
      </c>
      <c r="D31" s="262">
        <v>71422</v>
      </c>
      <c r="E31" s="251">
        <v>70</v>
      </c>
      <c r="F31" s="251">
        <v>7352</v>
      </c>
      <c r="G31" s="262">
        <v>716</v>
      </c>
      <c r="H31" s="251">
        <v>134</v>
      </c>
      <c r="I31" s="251">
        <v>7400</v>
      </c>
      <c r="J31" s="262">
        <v>1292</v>
      </c>
      <c r="K31" s="251">
        <v>435</v>
      </c>
      <c r="L31" s="251">
        <v>17124</v>
      </c>
      <c r="M31" s="262">
        <v>3801</v>
      </c>
      <c r="N31" s="251">
        <v>324</v>
      </c>
      <c r="O31" s="251">
        <v>39441</v>
      </c>
      <c r="P31" s="298">
        <v>4595</v>
      </c>
    </row>
    <row r="32" spans="1:16" x14ac:dyDescent="0.2">
      <c r="A32" s="690"/>
      <c r="B32" s="71">
        <v>1</v>
      </c>
      <c r="C32" s="72">
        <v>1</v>
      </c>
      <c r="D32" s="72">
        <v>1</v>
      </c>
      <c r="E32" s="73">
        <v>1.0410000000000001E-2</v>
      </c>
      <c r="F32" s="68">
        <v>3.3360000000000001E-2</v>
      </c>
      <c r="G32" s="68">
        <v>1.0019999999999999E-2</v>
      </c>
      <c r="H32" s="73">
        <v>1.993E-2</v>
      </c>
      <c r="I32" s="68">
        <v>3.3579999999999999E-2</v>
      </c>
      <c r="J32" s="68">
        <v>1.8089999999999998E-2</v>
      </c>
      <c r="K32" s="73">
        <v>6.4680000000000001E-2</v>
      </c>
      <c r="L32" s="68">
        <v>7.7700000000000005E-2</v>
      </c>
      <c r="M32" s="68">
        <v>5.3220000000000003E-2</v>
      </c>
      <c r="N32" s="73">
        <v>4.8180000000000001E-2</v>
      </c>
      <c r="O32" s="68">
        <v>0.17896000000000001</v>
      </c>
      <c r="P32" s="81">
        <v>6.4339999999999994E-2</v>
      </c>
    </row>
    <row r="33" spans="1:16" ht="12.75" customHeight="1" x14ac:dyDescent="0.2">
      <c r="A33" s="690" t="s">
        <v>97</v>
      </c>
      <c r="B33" s="251">
        <v>24720</v>
      </c>
      <c r="C33" s="251">
        <v>688277</v>
      </c>
      <c r="D33" s="262">
        <v>261541</v>
      </c>
      <c r="E33" s="251">
        <v>1178</v>
      </c>
      <c r="F33" s="251">
        <v>83520</v>
      </c>
      <c r="G33" s="262">
        <v>12953</v>
      </c>
      <c r="H33" s="251">
        <v>772</v>
      </c>
      <c r="I33" s="251">
        <v>58716</v>
      </c>
      <c r="J33" s="262">
        <v>6567</v>
      </c>
      <c r="K33" s="251">
        <v>460</v>
      </c>
      <c r="L33" s="251">
        <v>21396</v>
      </c>
      <c r="M33" s="262">
        <v>5265</v>
      </c>
      <c r="N33" s="251">
        <v>1282</v>
      </c>
      <c r="O33" s="251">
        <v>115324</v>
      </c>
      <c r="P33" s="298">
        <v>17268</v>
      </c>
    </row>
    <row r="34" spans="1:16" x14ac:dyDescent="0.2">
      <c r="A34" s="690"/>
      <c r="B34" s="71">
        <v>1</v>
      </c>
      <c r="C34" s="72">
        <v>1</v>
      </c>
      <c r="D34" s="72">
        <v>1</v>
      </c>
      <c r="E34" s="73">
        <v>4.7649999999999998E-2</v>
      </c>
      <c r="F34" s="68">
        <v>0.12135</v>
      </c>
      <c r="G34" s="68">
        <v>4.9529999999999998E-2</v>
      </c>
      <c r="H34" s="73">
        <v>3.1230000000000001E-2</v>
      </c>
      <c r="I34" s="68">
        <v>8.5309999999999997E-2</v>
      </c>
      <c r="J34" s="68">
        <v>2.511E-2</v>
      </c>
      <c r="K34" s="73">
        <v>1.8610000000000002E-2</v>
      </c>
      <c r="L34" s="68">
        <v>3.109E-2</v>
      </c>
      <c r="M34" s="68">
        <v>2.0129999999999999E-2</v>
      </c>
      <c r="N34" s="73">
        <v>5.1860000000000003E-2</v>
      </c>
      <c r="O34" s="68">
        <v>0.16755</v>
      </c>
      <c r="P34" s="81">
        <v>6.6019999999999995E-2</v>
      </c>
    </row>
    <row r="35" spans="1:16" x14ac:dyDescent="0.2">
      <c r="A35" s="691" t="s">
        <v>98</v>
      </c>
      <c r="B35" s="271">
        <v>7855</v>
      </c>
      <c r="C35" s="271">
        <v>258886</v>
      </c>
      <c r="D35" s="258">
        <v>82255</v>
      </c>
      <c r="E35" s="271">
        <v>113</v>
      </c>
      <c r="F35" s="271">
        <v>5739</v>
      </c>
      <c r="G35" s="258">
        <v>1027</v>
      </c>
      <c r="H35" s="271">
        <v>385</v>
      </c>
      <c r="I35" s="271">
        <v>22042</v>
      </c>
      <c r="J35" s="258">
        <v>3288</v>
      </c>
      <c r="K35" s="271">
        <v>87</v>
      </c>
      <c r="L35" s="271">
        <v>1663</v>
      </c>
      <c r="M35" s="258">
        <v>562</v>
      </c>
      <c r="N35" s="271">
        <v>308</v>
      </c>
      <c r="O35" s="271">
        <v>33394</v>
      </c>
      <c r="P35" s="327">
        <v>3784</v>
      </c>
    </row>
    <row r="36" spans="1:16" x14ac:dyDescent="0.2">
      <c r="A36" s="692"/>
      <c r="B36" s="312">
        <v>1</v>
      </c>
      <c r="C36" s="312">
        <v>1</v>
      </c>
      <c r="D36" s="312">
        <v>1</v>
      </c>
      <c r="E36" s="313">
        <v>1.439E-2</v>
      </c>
      <c r="F36" s="314">
        <v>2.2169999999999999E-2</v>
      </c>
      <c r="G36" s="314">
        <v>1.2489999999999999E-2</v>
      </c>
      <c r="H36" s="313">
        <v>4.9009999999999998E-2</v>
      </c>
      <c r="I36" s="314">
        <v>8.5139999999999993E-2</v>
      </c>
      <c r="J36" s="314">
        <v>3.9969999999999999E-2</v>
      </c>
      <c r="K36" s="313">
        <v>1.108E-2</v>
      </c>
      <c r="L36" s="314">
        <v>6.4200000000000004E-3</v>
      </c>
      <c r="M36" s="314">
        <v>6.8300000000000001E-3</v>
      </c>
      <c r="N36" s="313">
        <v>3.9210000000000002E-2</v>
      </c>
      <c r="O36" s="314">
        <v>0.12898999999999999</v>
      </c>
      <c r="P36" s="328">
        <v>4.5999999999999999E-2</v>
      </c>
    </row>
    <row r="37" spans="1:16" ht="12.75" customHeight="1" x14ac:dyDescent="0.2">
      <c r="A37" s="743" t="s">
        <v>113</v>
      </c>
      <c r="B37" s="254">
        <v>552329</v>
      </c>
      <c r="C37" s="255">
        <v>16769067</v>
      </c>
      <c r="D37" s="265">
        <v>6117374</v>
      </c>
      <c r="E37" s="255">
        <v>19365</v>
      </c>
      <c r="F37" s="255">
        <v>1113328</v>
      </c>
      <c r="G37" s="265">
        <v>201812</v>
      </c>
      <c r="H37" s="255">
        <v>47573</v>
      </c>
      <c r="I37" s="255">
        <v>1537046</v>
      </c>
      <c r="J37" s="265">
        <v>452629</v>
      </c>
      <c r="K37" s="255">
        <v>6837</v>
      </c>
      <c r="L37" s="255">
        <v>234029</v>
      </c>
      <c r="M37" s="255">
        <v>60050</v>
      </c>
      <c r="N37" s="255">
        <v>39610</v>
      </c>
      <c r="O37" s="255">
        <v>3119104</v>
      </c>
      <c r="P37" s="307">
        <v>500459</v>
      </c>
    </row>
    <row r="38" spans="1:16" ht="13.5" thickBot="1" x14ac:dyDescent="0.25">
      <c r="A38" s="744"/>
      <c r="B38" s="323">
        <v>1</v>
      </c>
      <c r="C38" s="324">
        <v>1</v>
      </c>
      <c r="D38" s="324">
        <v>1</v>
      </c>
      <c r="E38" s="325">
        <v>3.5060000000000001E-2</v>
      </c>
      <c r="F38" s="326">
        <v>6.6390000000000005E-2</v>
      </c>
      <c r="G38" s="326">
        <v>3.2989999999999998E-2</v>
      </c>
      <c r="H38" s="325">
        <v>8.6129999999999998E-2</v>
      </c>
      <c r="I38" s="326">
        <v>9.1660000000000005E-2</v>
      </c>
      <c r="J38" s="326">
        <v>7.399E-2</v>
      </c>
      <c r="K38" s="325">
        <v>1.238E-2</v>
      </c>
      <c r="L38" s="326">
        <v>1.396E-2</v>
      </c>
      <c r="M38" s="326">
        <v>9.8200000000000006E-3</v>
      </c>
      <c r="N38" s="325">
        <v>7.1709999999999996E-2</v>
      </c>
      <c r="O38" s="326">
        <v>0.186</v>
      </c>
      <c r="P38" s="329">
        <v>8.1809999999999994E-2</v>
      </c>
    </row>
    <row r="40" spans="1:16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  <c r="M40" s="644"/>
    </row>
    <row r="41" spans="1:16" s="641" customFormat="1" ht="11.25" x14ac:dyDescent="0.2">
      <c r="A41" s="641" t="s">
        <v>466</v>
      </c>
    </row>
    <row r="43" spans="1:16" x14ac:dyDescent="0.2">
      <c r="A43" s="650" t="s">
        <v>471</v>
      </c>
    </row>
    <row r="44" spans="1:16" x14ac:dyDescent="0.2">
      <c r="A44" s="650" t="s">
        <v>472</v>
      </c>
      <c r="E44" s="653" t="s">
        <v>461</v>
      </c>
    </row>
    <row r="45" spans="1:16" x14ac:dyDescent="0.2">
      <c r="A45" s="651"/>
    </row>
    <row r="46" spans="1:16" x14ac:dyDescent="0.2">
      <c r="A46" s="652" t="s">
        <v>473</v>
      </c>
    </row>
  </sheetData>
  <mergeCells count="26">
    <mergeCell ref="A5:A6"/>
    <mergeCell ref="A7:A8"/>
    <mergeCell ref="A9:A10"/>
    <mergeCell ref="A1:P1"/>
    <mergeCell ref="A2:A4"/>
    <mergeCell ref="B2:D3"/>
    <mergeCell ref="E2:J2"/>
    <mergeCell ref="K2:P2"/>
    <mergeCell ref="E3:G3"/>
    <mergeCell ref="H3:J3"/>
    <mergeCell ref="K3:M3"/>
    <mergeCell ref="N3:P3"/>
    <mergeCell ref="A17:A18"/>
    <mergeCell ref="A19:A20"/>
    <mergeCell ref="A21:A22"/>
    <mergeCell ref="A11:A12"/>
    <mergeCell ref="A13:A14"/>
    <mergeCell ref="A15:A16"/>
    <mergeCell ref="A23:A24"/>
    <mergeCell ref="A25:A26"/>
    <mergeCell ref="A27:A28"/>
    <mergeCell ref="A35:A36"/>
    <mergeCell ref="A37:A38"/>
    <mergeCell ref="A29:A30"/>
    <mergeCell ref="A31:A32"/>
    <mergeCell ref="A33:A34"/>
  </mergeCells>
  <conditionalFormatting sqref="A6 A8 A10 A12 A14 A16 A18 A20 A22 A24 A26 A28 A30 A32 A34 A36">
    <cfRule type="cellIs" dxfId="468" priority="321" stopIfTrue="1" operator="equal">
      <formula>1</formula>
    </cfRule>
    <cfRule type="cellIs" dxfId="467" priority="322" stopIfTrue="1" operator="lessThan">
      <formula>0.0005</formula>
    </cfRule>
  </conditionalFormatting>
  <conditionalFormatting sqref="A5:P5">
    <cfRule type="cellIs" dxfId="466" priority="285" stopIfTrue="1" operator="equal">
      <formula>0</formula>
    </cfRule>
  </conditionalFormatting>
  <conditionalFormatting sqref="A9:P9">
    <cfRule type="cellIs" dxfId="465" priority="129" stopIfTrue="1" operator="equal">
      <formula>0</formula>
    </cfRule>
  </conditionalFormatting>
  <conditionalFormatting sqref="A11:P11">
    <cfRule type="cellIs" dxfId="464" priority="120" stopIfTrue="1" operator="equal">
      <formula>0</formula>
    </cfRule>
  </conditionalFormatting>
  <conditionalFormatting sqref="A13:P13">
    <cfRule type="cellIs" dxfId="463" priority="111" stopIfTrue="1" operator="equal">
      <formula>0</formula>
    </cfRule>
  </conditionalFormatting>
  <conditionalFormatting sqref="A15:P15">
    <cfRule type="cellIs" dxfId="462" priority="102" stopIfTrue="1" operator="equal">
      <formula>0</formula>
    </cfRule>
  </conditionalFormatting>
  <conditionalFormatting sqref="A17:P17">
    <cfRule type="cellIs" dxfId="461" priority="93" stopIfTrue="1" operator="equal">
      <formula>0</formula>
    </cfRule>
  </conditionalFormatting>
  <conditionalFormatting sqref="A19:P19">
    <cfRule type="cellIs" dxfId="460" priority="84" stopIfTrue="1" operator="equal">
      <formula>0</formula>
    </cfRule>
  </conditionalFormatting>
  <conditionalFormatting sqref="A21:P21">
    <cfRule type="cellIs" dxfId="459" priority="75" stopIfTrue="1" operator="equal">
      <formula>0</formula>
    </cfRule>
  </conditionalFormatting>
  <conditionalFormatting sqref="A23:P23">
    <cfRule type="cellIs" dxfId="458" priority="66" stopIfTrue="1" operator="equal">
      <formula>0</formula>
    </cfRule>
  </conditionalFormatting>
  <conditionalFormatting sqref="A25:P25">
    <cfRule type="cellIs" dxfId="457" priority="57" stopIfTrue="1" operator="equal">
      <formula>0</formula>
    </cfRule>
  </conditionalFormatting>
  <conditionalFormatting sqref="A27:P27">
    <cfRule type="cellIs" dxfId="456" priority="48" stopIfTrue="1" operator="equal">
      <formula>0</formula>
    </cfRule>
  </conditionalFormatting>
  <conditionalFormatting sqref="A29:P29">
    <cfRule type="cellIs" dxfId="455" priority="39" stopIfTrue="1" operator="equal">
      <formula>0</formula>
    </cfRule>
  </conditionalFormatting>
  <conditionalFormatting sqref="A31:P31">
    <cfRule type="cellIs" dxfId="454" priority="30" stopIfTrue="1" operator="equal">
      <formula>0</formula>
    </cfRule>
  </conditionalFormatting>
  <conditionalFormatting sqref="A33:P33">
    <cfRule type="cellIs" dxfId="453" priority="21" stopIfTrue="1" operator="equal">
      <formula>0</formula>
    </cfRule>
  </conditionalFormatting>
  <conditionalFormatting sqref="A35:P35">
    <cfRule type="cellIs" dxfId="452" priority="12" stopIfTrue="1" operator="equal">
      <formula>0</formula>
    </cfRule>
  </conditionalFormatting>
  <conditionalFormatting sqref="B7:P7">
    <cfRule type="cellIs" dxfId="451" priority="138" stopIfTrue="1" operator="equal">
      <formula>0</formula>
    </cfRule>
  </conditionalFormatting>
  <conditionalFormatting sqref="B37:P37">
    <cfRule type="cellIs" dxfId="450" priority="1" stopIfTrue="1" operator="equal">
      <formula>0</formula>
    </cfRule>
  </conditionalFormatting>
  <hyperlinks>
    <hyperlink ref="A46" r:id="rId1" display="Publikation und Tabellen stehen unter der Lizenz CC BY-SA DEED 4.0." xr:uid="{04C28D6A-5535-439B-9840-E4E48F1B90E8}"/>
    <hyperlink ref="E44" r:id="rId2" xr:uid="{59B8D1AD-E9B9-463C-9102-EE39C9A7FE4D}"/>
  </hyperlinks>
  <pageMargins left="0.7" right="0.7" top="0.78740157499999996" bottom="0.78740157499999996" header="0.3" footer="0.3"/>
  <pageSetup paperSize="9" scale="54" orientation="portrait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6312-6526-4DF7-B1F8-203BEEEECBAB}">
  <dimension ref="A1:AF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5703125" style="25" customWidth="1"/>
    <col min="2" max="2" width="6.42578125" style="25" customWidth="1"/>
    <col min="3" max="4" width="7.85546875" style="25" customWidth="1"/>
    <col min="5" max="5" width="6.28515625" style="25" customWidth="1"/>
    <col min="6" max="6" width="7.140625" style="25" customWidth="1"/>
    <col min="7" max="7" width="7.85546875" style="25" customWidth="1"/>
    <col min="8" max="8" width="6.5703125" style="25" customWidth="1"/>
    <col min="9" max="9" width="7.85546875" style="25" customWidth="1"/>
    <col min="10" max="10" width="8" style="25" customWidth="1"/>
    <col min="11" max="11" width="6.5703125" style="25" customWidth="1"/>
    <col min="12" max="12" width="7.85546875" style="25" customWidth="1"/>
    <col min="13" max="13" width="8" style="25" customWidth="1"/>
    <col min="14" max="14" width="14.42578125" style="25" customWidth="1"/>
    <col min="15" max="15" width="6.5703125" style="25" customWidth="1"/>
    <col min="16" max="16" width="7.85546875" style="25" customWidth="1"/>
    <col min="17" max="17" width="8" style="25" customWidth="1"/>
    <col min="18" max="18" width="6.5703125" style="25" customWidth="1"/>
    <col min="19" max="19" width="7.85546875" style="25" customWidth="1"/>
    <col min="20" max="20" width="8" style="25" customWidth="1"/>
    <col min="21" max="21" width="6.5703125" style="25" customWidth="1"/>
    <col min="22" max="22" width="7.85546875" style="25" customWidth="1"/>
    <col min="23" max="26" width="8" style="25" customWidth="1"/>
    <col min="27" max="27" width="6.5703125" style="25" customWidth="1"/>
    <col min="28" max="28" width="8.7109375" style="25" customWidth="1"/>
    <col min="29" max="29" width="8" style="25" customWidth="1"/>
    <col min="30" max="16384" width="11.42578125" style="25"/>
  </cols>
  <sheetData>
    <row r="1" spans="1:32" s="24" customFormat="1" ht="43.5" customHeight="1" thickBot="1" x14ac:dyDescent="0.25">
      <c r="A1" s="786" t="str">
        <f>"Tabelle 8.2: Kurse, Unterrichtsstunden und Belegungen nach Ländern und Programmbereichen " &amp;Hilfswerte!B1&amp; " - Auftrags- und Vertragsmaßnahmen"</f>
        <v>Tabelle 8.2: Kurse, Unterrichtsstunden und Belegungen nach Ländern und Programmbereichen 2018 - Auftrags- und Vertragsmaßnahmen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8"/>
      <c r="N1" s="786" t="str">
        <f>"noch Tabelle 8.2: Kurse, Unterrichtsstunden und  Belegungen nach Ländern und Programmbereichen " &amp;Hilfswerte!B1&amp; " - Auftrags- und Vertragsmaßnahmen"</f>
        <v>noch Tabelle 8.2: Kurse, Unterrichtsstunden und  Belegungen nach Ländern und Programmbereichen 2018 - Auftrags- und Vertragsmaßnahmen</v>
      </c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8"/>
      <c r="AA1" s="60"/>
      <c r="AB1" s="60"/>
      <c r="AC1" s="60"/>
    </row>
    <row r="2" spans="1:32" s="24" customFormat="1" ht="14.25" customHeight="1" x14ac:dyDescent="0.2">
      <c r="A2" s="708" t="s">
        <v>14</v>
      </c>
      <c r="B2" s="766" t="s">
        <v>64</v>
      </c>
      <c r="C2" s="781"/>
      <c r="D2" s="781"/>
      <c r="E2" s="773" t="s">
        <v>63</v>
      </c>
      <c r="F2" s="774"/>
      <c r="G2" s="774"/>
      <c r="H2" s="774"/>
      <c r="I2" s="774"/>
      <c r="J2" s="774"/>
      <c r="K2" s="774"/>
      <c r="L2" s="774"/>
      <c r="M2" s="776"/>
      <c r="N2" s="708" t="s">
        <v>14</v>
      </c>
      <c r="O2" s="766" t="s">
        <v>63</v>
      </c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3"/>
    </row>
    <row r="3" spans="1:32" s="69" customFormat="1" ht="39.75" customHeight="1" x14ac:dyDescent="0.2">
      <c r="A3" s="709"/>
      <c r="B3" s="767"/>
      <c r="C3" s="782"/>
      <c r="D3" s="782"/>
      <c r="E3" s="779" t="s">
        <v>1</v>
      </c>
      <c r="F3" s="703"/>
      <c r="G3" s="704"/>
      <c r="H3" s="779" t="s">
        <v>2</v>
      </c>
      <c r="I3" s="703"/>
      <c r="J3" s="704"/>
      <c r="K3" s="779" t="s">
        <v>21</v>
      </c>
      <c r="L3" s="703"/>
      <c r="M3" s="705"/>
      <c r="N3" s="789"/>
      <c r="O3" s="778" t="s">
        <v>22</v>
      </c>
      <c r="P3" s="778"/>
      <c r="Q3" s="778"/>
      <c r="R3" s="778" t="s">
        <v>367</v>
      </c>
      <c r="S3" s="778"/>
      <c r="T3" s="778"/>
      <c r="U3" s="778" t="s">
        <v>409</v>
      </c>
      <c r="V3" s="778"/>
      <c r="W3" s="779"/>
      <c r="X3" s="779" t="s">
        <v>45</v>
      </c>
      <c r="Y3" s="703"/>
      <c r="Z3" s="705"/>
      <c r="AB3" s="780"/>
      <c r="AC3" s="780"/>
      <c r="AD3" s="780"/>
      <c r="AE3" s="780"/>
      <c r="AF3" s="780"/>
    </row>
    <row r="4" spans="1:32" ht="48" x14ac:dyDescent="0.2">
      <c r="A4" s="710"/>
      <c r="B4" s="308" t="s">
        <v>18</v>
      </c>
      <c r="C4" s="308" t="s">
        <v>19</v>
      </c>
      <c r="D4" s="308" t="s">
        <v>20</v>
      </c>
      <c r="E4" s="308" t="s">
        <v>18</v>
      </c>
      <c r="F4" s="308" t="s">
        <v>19</v>
      </c>
      <c r="G4" s="309" t="s">
        <v>20</v>
      </c>
      <c r="H4" s="308" t="s">
        <v>18</v>
      </c>
      <c r="I4" s="308" t="s">
        <v>19</v>
      </c>
      <c r="J4" s="309" t="s">
        <v>20</v>
      </c>
      <c r="K4" s="308" t="s">
        <v>18</v>
      </c>
      <c r="L4" s="308" t="s">
        <v>19</v>
      </c>
      <c r="M4" s="330" t="s">
        <v>20</v>
      </c>
      <c r="N4" s="790"/>
      <c r="O4" s="308" t="s">
        <v>18</v>
      </c>
      <c r="P4" s="308" t="s">
        <v>19</v>
      </c>
      <c r="Q4" s="309" t="s">
        <v>20</v>
      </c>
      <c r="R4" s="308" t="s">
        <v>18</v>
      </c>
      <c r="S4" s="308" t="s">
        <v>19</v>
      </c>
      <c r="T4" s="309" t="s">
        <v>20</v>
      </c>
      <c r="U4" s="308" t="s">
        <v>18</v>
      </c>
      <c r="V4" s="308" t="s">
        <v>19</v>
      </c>
      <c r="W4" s="308" t="s">
        <v>20</v>
      </c>
      <c r="X4" s="308" t="s">
        <v>18</v>
      </c>
      <c r="Y4" s="308" t="s">
        <v>19</v>
      </c>
      <c r="Z4" s="330" t="s">
        <v>20</v>
      </c>
      <c r="AB4" s="780"/>
      <c r="AC4" s="780"/>
      <c r="AD4" s="780"/>
      <c r="AE4" s="780"/>
      <c r="AF4" s="780"/>
    </row>
    <row r="5" spans="1:32" s="31" customFormat="1" ht="12.75" customHeight="1" x14ac:dyDescent="0.2">
      <c r="A5" s="706" t="s">
        <v>83</v>
      </c>
      <c r="B5" s="251">
        <v>4515</v>
      </c>
      <c r="C5" s="251">
        <v>134799</v>
      </c>
      <c r="D5" s="262">
        <v>45764</v>
      </c>
      <c r="E5" s="251">
        <v>332</v>
      </c>
      <c r="F5" s="251">
        <v>6815</v>
      </c>
      <c r="G5" s="262">
        <v>3876</v>
      </c>
      <c r="H5" s="251">
        <v>109</v>
      </c>
      <c r="I5" s="251">
        <v>1770</v>
      </c>
      <c r="J5" s="262">
        <v>1038</v>
      </c>
      <c r="K5" s="251">
        <v>805</v>
      </c>
      <c r="L5" s="251">
        <v>8597</v>
      </c>
      <c r="M5" s="298">
        <v>9197</v>
      </c>
      <c r="N5" s="706" t="s">
        <v>83</v>
      </c>
      <c r="O5" s="251">
        <v>1235</v>
      </c>
      <c r="P5" s="251">
        <v>54661</v>
      </c>
      <c r="Q5" s="262">
        <v>11163</v>
      </c>
      <c r="R5" s="251">
        <v>1934</v>
      </c>
      <c r="S5" s="251">
        <v>47083</v>
      </c>
      <c r="T5" s="262">
        <v>19250</v>
      </c>
      <c r="U5" s="251">
        <v>80</v>
      </c>
      <c r="V5" s="251">
        <v>9482</v>
      </c>
      <c r="W5" s="262">
        <v>1049</v>
      </c>
      <c r="X5" s="251">
        <v>20</v>
      </c>
      <c r="Y5" s="251">
        <v>6391</v>
      </c>
      <c r="Z5" s="298">
        <v>191</v>
      </c>
      <c r="AB5" s="780"/>
      <c r="AC5" s="780"/>
      <c r="AD5" s="780"/>
      <c r="AE5" s="780"/>
      <c r="AF5" s="780"/>
    </row>
    <row r="6" spans="1:32" s="31" customFormat="1" ht="12.75" customHeight="1" x14ac:dyDescent="0.2">
      <c r="A6" s="690"/>
      <c r="B6" s="71">
        <v>1</v>
      </c>
      <c r="C6" s="72">
        <v>1</v>
      </c>
      <c r="D6" s="72">
        <v>1</v>
      </c>
      <c r="E6" s="71">
        <v>7.3529999999999998E-2</v>
      </c>
      <c r="F6" s="72">
        <v>5.0560000000000001E-2</v>
      </c>
      <c r="G6" s="72">
        <v>8.4699999999999998E-2</v>
      </c>
      <c r="H6" s="71">
        <v>2.4140000000000002E-2</v>
      </c>
      <c r="I6" s="72">
        <v>1.3129999999999999E-2</v>
      </c>
      <c r="J6" s="72">
        <v>2.2679999999999999E-2</v>
      </c>
      <c r="K6" s="71">
        <v>0.17829</v>
      </c>
      <c r="L6" s="72">
        <v>6.3780000000000003E-2</v>
      </c>
      <c r="M6" s="80">
        <v>0.20097000000000001</v>
      </c>
      <c r="N6" s="690"/>
      <c r="O6" s="73">
        <v>0.27353</v>
      </c>
      <c r="P6" s="68">
        <v>0.40550000000000003</v>
      </c>
      <c r="Q6" s="68">
        <v>0.24393000000000001</v>
      </c>
      <c r="R6" s="73">
        <v>0.42835000000000001</v>
      </c>
      <c r="S6" s="68">
        <v>0.34927999999999998</v>
      </c>
      <c r="T6" s="68">
        <v>0.42064000000000001</v>
      </c>
      <c r="U6" s="73">
        <v>1.772E-2</v>
      </c>
      <c r="V6" s="68">
        <v>7.034E-2</v>
      </c>
      <c r="W6" s="68">
        <v>2.2919999999999999E-2</v>
      </c>
      <c r="X6" s="73">
        <v>4.4299999999999999E-3</v>
      </c>
      <c r="Y6" s="68">
        <v>4.7410000000000001E-2</v>
      </c>
      <c r="Z6" s="81">
        <v>4.1700000000000001E-3</v>
      </c>
      <c r="AB6" s="780"/>
      <c r="AC6" s="780"/>
      <c r="AD6" s="780"/>
      <c r="AE6" s="780"/>
      <c r="AF6" s="780"/>
    </row>
    <row r="7" spans="1:32" s="31" customFormat="1" ht="12.75" customHeight="1" x14ac:dyDescent="0.2">
      <c r="A7" s="690" t="s">
        <v>84</v>
      </c>
      <c r="B7" s="251">
        <v>242</v>
      </c>
      <c r="C7" s="251">
        <v>22288</v>
      </c>
      <c r="D7" s="262">
        <v>3678</v>
      </c>
      <c r="E7" s="251">
        <v>21</v>
      </c>
      <c r="F7" s="251">
        <v>414</v>
      </c>
      <c r="G7" s="262">
        <v>207</v>
      </c>
      <c r="H7" s="251">
        <v>1</v>
      </c>
      <c r="I7" s="251">
        <v>32</v>
      </c>
      <c r="J7" s="262">
        <v>7</v>
      </c>
      <c r="K7" s="251">
        <v>36</v>
      </c>
      <c r="L7" s="251">
        <v>514</v>
      </c>
      <c r="M7" s="298">
        <v>495</v>
      </c>
      <c r="N7" s="690" t="s">
        <v>84</v>
      </c>
      <c r="O7" s="251">
        <v>106</v>
      </c>
      <c r="P7" s="251">
        <v>8756</v>
      </c>
      <c r="Q7" s="262">
        <v>1695</v>
      </c>
      <c r="R7" s="251">
        <v>36</v>
      </c>
      <c r="S7" s="251">
        <v>7500</v>
      </c>
      <c r="T7" s="262">
        <v>580</v>
      </c>
      <c r="U7" s="251">
        <v>31</v>
      </c>
      <c r="V7" s="251">
        <v>3758</v>
      </c>
      <c r="W7" s="262">
        <v>506</v>
      </c>
      <c r="X7" s="251">
        <v>11</v>
      </c>
      <c r="Y7" s="251">
        <v>1314</v>
      </c>
      <c r="Z7" s="298">
        <v>188</v>
      </c>
      <c r="AB7" s="780"/>
      <c r="AC7" s="780"/>
      <c r="AD7" s="780"/>
      <c r="AE7" s="780"/>
      <c r="AF7" s="780"/>
    </row>
    <row r="8" spans="1:32" s="75" customFormat="1" ht="12.75" customHeight="1" x14ac:dyDescent="0.2">
      <c r="A8" s="690"/>
      <c r="B8" s="71">
        <v>1</v>
      </c>
      <c r="C8" s="72">
        <v>1</v>
      </c>
      <c r="D8" s="72">
        <v>1</v>
      </c>
      <c r="E8" s="73">
        <v>8.6779999999999996E-2</v>
      </c>
      <c r="F8" s="68">
        <v>1.8579999999999999E-2</v>
      </c>
      <c r="G8" s="68">
        <v>5.6279999999999997E-2</v>
      </c>
      <c r="H8" s="73">
        <v>4.13E-3</v>
      </c>
      <c r="I8" s="68">
        <v>1.4400000000000001E-3</v>
      </c>
      <c r="J8" s="68">
        <v>1.9E-3</v>
      </c>
      <c r="K8" s="73">
        <v>0.14876</v>
      </c>
      <c r="L8" s="68">
        <v>2.3060000000000001E-2</v>
      </c>
      <c r="M8" s="81">
        <v>0.13458000000000001</v>
      </c>
      <c r="N8" s="690"/>
      <c r="O8" s="73">
        <v>0.43802000000000002</v>
      </c>
      <c r="P8" s="68">
        <v>0.39285999999999999</v>
      </c>
      <c r="Q8" s="68">
        <v>0.46084999999999998</v>
      </c>
      <c r="R8" s="73">
        <v>0.14876</v>
      </c>
      <c r="S8" s="68">
        <v>0.33650000000000002</v>
      </c>
      <c r="T8" s="68">
        <v>0.15769</v>
      </c>
      <c r="U8" s="73">
        <v>0.12809999999999999</v>
      </c>
      <c r="V8" s="68">
        <v>0.16861000000000001</v>
      </c>
      <c r="W8" s="68">
        <v>0.13757</v>
      </c>
      <c r="X8" s="73">
        <v>4.5449999999999997E-2</v>
      </c>
      <c r="Y8" s="68">
        <v>5.8959999999999999E-2</v>
      </c>
      <c r="Z8" s="81">
        <v>5.1110000000000003E-2</v>
      </c>
      <c r="AB8" s="780"/>
      <c r="AC8" s="780"/>
      <c r="AD8" s="780"/>
      <c r="AE8" s="780"/>
      <c r="AF8" s="780"/>
    </row>
    <row r="9" spans="1:32" s="31" customFormat="1" ht="12.75" customHeight="1" x14ac:dyDescent="0.2">
      <c r="A9" s="690" t="s">
        <v>85</v>
      </c>
      <c r="B9" s="251">
        <v>425</v>
      </c>
      <c r="C9" s="251">
        <v>25766</v>
      </c>
      <c r="D9" s="262">
        <v>4330</v>
      </c>
      <c r="E9" s="251">
        <v>0</v>
      </c>
      <c r="F9" s="251">
        <v>0</v>
      </c>
      <c r="G9" s="262">
        <v>0</v>
      </c>
      <c r="H9" s="251">
        <v>25</v>
      </c>
      <c r="I9" s="251">
        <v>1330</v>
      </c>
      <c r="J9" s="262">
        <v>203</v>
      </c>
      <c r="K9" s="251">
        <v>76</v>
      </c>
      <c r="L9" s="251">
        <v>1027</v>
      </c>
      <c r="M9" s="298">
        <v>765</v>
      </c>
      <c r="N9" s="690" t="s">
        <v>85</v>
      </c>
      <c r="O9" s="251">
        <v>162</v>
      </c>
      <c r="P9" s="251">
        <v>10670</v>
      </c>
      <c r="Q9" s="262">
        <v>1892</v>
      </c>
      <c r="R9" s="251">
        <v>106</v>
      </c>
      <c r="S9" s="251">
        <v>10412</v>
      </c>
      <c r="T9" s="262">
        <v>1058</v>
      </c>
      <c r="U9" s="251">
        <v>14</v>
      </c>
      <c r="V9" s="251">
        <v>496</v>
      </c>
      <c r="W9" s="262">
        <v>119</v>
      </c>
      <c r="X9" s="251">
        <v>42</v>
      </c>
      <c r="Y9" s="251">
        <v>1831</v>
      </c>
      <c r="Z9" s="298">
        <v>293</v>
      </c>
      <c r="AB9" s="780"/>
      <c r="AC9" s="780"/>
      <c r="AD9" s="780"/>
      <c r="AE9" s="780"/>
      <c r="AF9" s="780"/>
    </row>
    <row r="10" spans="1:32" s="75" customFormat="1" ht="12.75" customHeight="1" x14ac:dyDescent="0.2">
      <c r="A10" s="690"/>
      <c r="B10" s="71">
        <v>1</v>
      </c>
      <c r="C10" s="72">
        <v>1</v>
      </c>
      <c r="D10" s="72">
        <v>1</v>
      </c>
      <c r="E10" s="73" t="s">
        <v>452</v>
      </c>
      <c r="F10" s="68" t="s">
        <v>452</v>
      </c>
      <c r="G10" s="68" t="s">
        <v>452</v>
      </c>
      <c r="H10" s="73">
        <v>5.8819999999999997E-2</v>
      </c>
      <c r="I10" s="68">
        <v>5.1619999999999999E-2</v>
      </c>
      <c r="J10" s="68">
        <v>4.6879999999999998E-2</v>
      </c>
      <c r="K10" s="73">
        <v>0.17882000000000001</v>
      </c>
      <c r="L10" s="68">
        <v>3.986E-2</v>
      </c>
      <c r="M10" s="81">
        <v>0.17666999999999999</v>
      </c>
      <c r="N10" s="690"/>
      <c r="O10" s="73">
        <v>0.38118000000000002</v>
      </c>
      <c r="P10" s="68">
        <v>0.41410999999999998</v>
      </c>
      <c r="Q10" s="68">
        <v>0.43695000000000001</v>
      </c>
      <c r="R10" s="73">
        <v>0.24940999999999999</v>
      </c>
      <c r="S10" s="68">
        <v>0.40410000000000001</v>
      </c>
      <c r="T10" s="68">
        <v>0.24434</v>
      </c>
      <c r="U10" s="73">
        <v>3.2939999999999997E-2</v>
      </c>
      <c r="V10" s="68">
        <v>1.925E-2</v>
      </c>
      <c r="W10" s="68">
        <v>2.7480000000000001E-2</v>
      </c>
      <c r="X10" s="73">
        <v>9.8820000000000005E-2</v>
      </c>
      <c r="Y10" s="68">
        <v>7.1059999999999998E-2</v>
      </c>
      <c r="Z10" s="81">
        <v>6.7669999999999994E-2</v>
      </c>
      <c r="AB10" s="780"/>
      <c r="AC10" s="780"/>
      <c r="AD10" s="780"/>
      <c r="AE10" s="780"/>
      <c r="AF10" s="780"/>
    </row>
    <row r="11" spans="1:32" s="31" customFormat="1" ht="12.75" customHeight="1" x14ac:dyDescent="0.2">
      <c r="A11" s="690" t="s">
        <v>86</v>
      </c>
      <c r="B11" s="251">
        <v>291</v>
      </c>
      <c r="C11" s="251">
        <v>8644</v>
      </c>
      <c r="D11" s="262">
        <v>2811</v>
      </c>
      <c r="E11" s="251">
        <v>48</v>
      </c>
      <c r="F11" s="251">
        <v>427</v>
      </c>
      <c r="G11" s="262">
        <v>588</v>
      </c>
      <c r="H11" s="251">
        <v>8</v>
      </c>
      <c r="I11" s="251">
        <v>342</v>
      </c>
      <c r="J11" s="262">
        <v>75</v>
      </c>
      <c r="K11" s="251">
        <v>38</v>
      </c>
      <c r="L11" s="251">
        <v>542</v>
      </c>
      <c r="M11" s="298">
        <v>401</v>
      </c>
      <c r="N11" s="690" t="s">
        <v>86</v>
      </c>
      <c r="O11" s="251">
        <v>105</v>
      </c>
      <c r="P11" s="251">
        <v>5432</v>
      </c>
      <c r="Q11" s="262">
        <v>877</v>
      </c>
      <c r="R11" s="251">
        <v>74</v>
      </c>
      <c r="S11" s="251">
        <v>963</v>
      </c>
      <c r="T11" s="262">
        <v>778</v>
      </c>
      <c r="U11" s="251">
        <v>0</v>
      </c>
      <c r="V11" s="251">
        <v>0</v>
      </c>
      <c r="W11" s="262">
        <v>0</v>
      </c>
      <c r="X11" s="251">
        <v>18</v>
      </c>
      <c r="Y11" s="251">
        <v>938</v>
      </c>
      <c r="Z11" s="298">
        <v>92</v>
      </c>
      <c r="AB11" s="780"/>
      <c r="AC11" s="780"/>
      <c r="AD11" s="780"/>
      <c r="AE11" s="780"/>
      <c r="AF11" s="780"/>
    </row>
    <row r="12" spans="1:32" s="75" customFormat="1" ht="12.75" customHeight="1" x14ac:dyDescent="0.2">
      <c r="A12" s="690"/>
      <c r="B12" s="71">
        <v>1</v>
      </c>
      <c r="C12" s="72">
        <v>1</v>
      </c>
      <c r="D12" s="72">
        <v>1</v>
      </c>
      <c r="E12" s="73">
        <v>0.16495000000000001</v>
      </c>
      <c r="F12" s="68">
        <v>4.9399999999999999E-2</v>
      </c>
      <c r="G12" s="68">
        <v>0.20918</v>
      </c>
      <c r="H12" s="73">
        <v>2.7490000000000001E-2</v>
      </c>
      <c r="I12" s="68">
        <v>3.9570000000000001E-2</v>
      </c>
      <c r="J12" s="68">
        <v>2.6679999999999999E-2</v>
      </c>
      <c r="K12" s="73">
        <v>0.13058</v>
      </c>
      <c r="L12" s="68">
        <v>6.2700000000000006E-2</v>
      </c>
      <c r="M12" s="81">
        <v>0.14265</v>
      </c>
      <c r="N12" s="690"/>
      <c r="O12" s="73">
        <v>0.36081999999999997</v>
      </c>
      <c r="P12" s="68">
        <v>0.62841000000000002</v>
      </c>
      <c r="Q12" s="68">
        <v>0.31198999999999999</v>
      </c>
      <c r="R12" s="73">
        <v>0.25430000000000003</v>
      </c>
      <c r="S12" s="68">
        <v>0.11141</v>
      </c>
      <c r="T12" s="68">
        <v>0.27677000000000002</v>
      </c>
      <c r="U12" s="73" t="s">
        <v>452</v>
      </c>
      <c r="V12" s="68" t="s">
        <v>452</v>
      </c>
      <c r="W12" s="68" t="s">
        <v>452</v>
      </c>
      <c r="X12" s="73">
        <v>6.1859999999999998E-2</v>
      </c>
      <c r="Y12" s="68">
        <v>0.10851</v>
      </c>
      <c r="Z12" s="81">
        <v>3.2730000000000002E-2</v>
      </c>
    </row>
    <row r="13" spans="1:32" s="31" customFormat="1" ht="12.75" customHeight="1" x14ac:dyDescent="0.2">
      <c r="A13" s="690" t="s">
        <v>87</v>
      </c>
      <c r="B13" s="251">
        <v>74</v>
      </c>
      <c r="C13" s="251">
        <v>2591</v>
      </c>
      <c r="D13" s="262">
        <v>918</v>
      </c>
      <c r="E13" s="251">
        <v>0</v>
      </c>
      <c r="F13" s="251">
        <v>0</v>
      </c>
      <c r="G13" s="262">
        <v>0</v>
      </c>
      <c r="H13" s="251">
        <v>0</v>
      </c>
      <c r="I13" s="251">
        <v>0</v>
      </c>
      <c r="J13" s="262">
        <v>0</v>
      </c>
      <c r="K13" s="251">
        <v>4</v>
      </c>
      <c r="L13" s="251">
        <v>20</v>
      </c>
      <c r="M13" s="298">
        <v>46</v>
      </c>
      <c r="N13" s="690" t="s">
        <v>87</v>
      </c>
      <c r="O13" s="251">
        <v>1</v>
      </c>
      <c r="P13" s="251">
        <v>144</v>
      </c>
      <c r="Q13" s="262">
        <v>6</v>
      </c>
      <c r="R13" s="251">
        <v>62</v>
      </c>
      <c r="S13" s="251">
        <v>654</v>
      </c>
      <c r="T13" s="262">
        <v>775</v>
      </c>
      <c r="U13" s="251">
        <v>7</v>
      </c>
      <c r="V13" s="251">
        <v>1773</v>
      </c>
      <c r="W13" s="262">
        <v>91</v>
      </c>
      <c r="X13" s="251">
        <v>0</v>
      </c>
      <c r="Y13" s="251">
        <v>0</v>
      </c>
      <c r="Z13" s="298">
        <v>0</v>
      </c>
      <c r="AB13" s="34"/>
    </row>
    <row r="14" spans="1:32" s="75" customFormat="1" ht="12.75" customHeight="1" x14ac:dyDescent="0.2">
      <c r="A14" s="690"/>
      <c r="B14" s="71">
        <v>1</v>
      </c>
      <c r="C14" s="72">
        <v>1</v>
      </c>
      <c r="D14" s="72">
        <v>1</v>
      </c>
      <c r="E14" s="73" t="s">
        <v>452</v>
      </c>
      <c r="F14" s="68" t="s">
        <v>452</v>
      </c>
      <c r="G14" s="68" t="s">
        <v>452</v>
      </c>
      <c r="H14" s="73" t="s">
        <v>452</v>
      </c>
      <c r="I14" s="68" t="s">
        <v>452</v>
      </c>
      <c r="J14" s="68" t="s">
        <v>452</v>
      </c>
      <c r="K14" s="73">
        <v>5.4050000000000001E-2</v>
      </c>
      <c r="L14" s="68">
        <v>7.7200000000000003E-3</v>
      </c>
      <c r="M14" s="81">
        <v>5.0110000000000002E-2</v>
      </c>
      <c r="N14" s="690"/>
      <c r="O14" s="73">
        <v>1.3509999999999999E-2</v>
      </c>
      <c r="P14" s="68">
        <v>5.5579999999999997E-2</v>
      </c>
      <c r="Q14" s="68">
        <v>6.5399999999999998E-3</v>
      </c>
      <c r="R14" s="73">
        <v>0.83784000000000003</v>
      </c>
      <c r="S14" s="68">
        <v>0.25241000000000002</v>
      </c>
      <c r="T14" s="68">
        <v>0.84423000000000004</v>
      </c>
      <c r="U14" s="73">
        <v>9.4589999999999994E-2</v>
      </c>
      <c r="V14" s="68">
        <v>0.68428999999999995</v>
      </c>
      <c r="W14" s="68">
        <v>9.9129999999999996E-2</v>
      </c>
      <c r="X14" s="73" t="s">
        <v>452</v>
      </c>
      <c r="Y14" s="68" t="s">
        <v>452</v>
      </c>
      <c r="Z14" s="81" t="s">
        <v>452</v>
      </c>
      <c r="AB14" s="34"/>
    </row>
    <row r="15" spans="1:32" s="31" customFormat="1" ht="12" customHeight="1" x14ac:dyDescent="0.2">
      <c r="A15" s="690" t="s">
        <v>88</v>
      </c>
      <c r="B15" s="251">
        <v>726</v>
      </c>
      <c r="C15" s="251">
        <v>34501</v>
      </c>
      <c r="D15" s="262">
        <v>10597</v>
      </c>
      <c r="E15" s="251">
        <v>24</v>
      </c>
      <c r="F15" s="251">
        <v>1941</v>
      </c>
      <c r="G15" s="262">
        <v>356</v>
      </c>
      <c r="H15" s="251">
        <v>133</v>
      </c>
      <c r="I15" s="251">
        <v>5333</v>
      </c>
      <c r="J15" s="262">
        <v>1693</v>
      </c>
      <c r="K15" s="251">
        <v>10</v>
      </c>
      <c r="L15" s="251">
        <v>194</v>
      </c>
      <c r="M15" s="298">
        <v>130</v>
      </c>
      <c r="N15" s="690" t="s">
        <v>88</v>
      </c>
      <c r="O15" s="251">
        <v>482</v>
      </c>
      <c r="P15" s="251">
        <v>22549</v>
      </c>
      <c r="Q15" s="262">
        <v>7449</v>
      </c>
      <c r="R15" s="251">
        <v>22</v>
      </c>
      <c r="S15" s="251">
        <v>244</v>
      </c>
      <c r="T15" s="262">
        <v>214</v>
      </c>
      <c r="U15" s="251">
        <v>0</v>
      </c>
      <c r="V15" s="251">
        <v>0</v>
      </c>
      <c r="W15" s="262">
        <v>0</v>
      </c>
      <c r="X15" s="251">
        <v>55</v>
      </c>
      <c r="Y15" s="251">
        <v>4240</v>
      </c>
      <c r="Z15" s="298">
        <v>755</v>
      </c>
      <c r="AB15" s="34"/>
    </row>
    <row r="16" spans="1:32" s="75" customFormat="1" ht="12" customHeight="1" x14ac:dyDescent="0.2">
      <c r="A16" s="690"/>
      <c r="B16" s="71">
        <v>1</v>
      </c>
      <c r="C16" s="72">
        <v>1</v>
      </c>
      <c r="D16" s="72">
        <v>1</v>
      </c>
      <c r="E16" s="73">
        <v>3.3059999999999999E-2</v>
      </c>
      <c r="F16" s="68">
        <v>5.6259999999999998E-2</v>
      </c>
      <c r="G16" s="68">
        <v>3.3590000000000002E-2</v>
      </c>
      <c r="H16" s="73">
        <v>0.1832</v>
      </c>
      <c r="I16" s="68">
        <v>0.15458</v>
      </c>
      <c r="J16" s="68">
        <v>0.15976000000000001</v>
      </c>
      <c r="K16" s="73">
        <v>1.3769999999999999E-2</v>
      </c>
      <c r="L16" s="68">
        <v>5.62E-3</v>
      </c>
      <c r="M16" s="81">
        <v>1.227E-2</v>
      </c>
      <c r="N16" s="690"/>
      <c r="O16" s="73">
        <v>0.66391</v>
      </c>
      <c r="P16" s="68">
        <v>0.65358000000000005</v>
      </c>
      <c r="Q16" s="68">
        <v>0.70293000000000005</v>
      </c>
      <c r="R16" s="73">
        <v>3.0300000000000001E-2</v>
      </c>
      <c r="S16" s="68">
        <v>7.0699999999999999E-3</v>
      </c>
      <c r="T16" s="68">
        <v>2.019E-2</v>
      </c>
      <c r="U16" s="73" t="s">
        <v>452</v>
      </c>
      <c r="V16" s="68" t="s">
        <v>452</v>
      </c>
      <c r="W16" s="68" t="s">
        <v>452</v>
      </c>
      <c r="X16" s="73">
        <v>7.5759999999999994E-2</v>
      </c>
      <c r="Y16" s="68">
        <v>0.12289</v>
      </c>
      <c r="Z16" s="81">
        <v>7.1249999999999994E-2</v>
      </c>
      <c r="AB16" s="34"/>
    </row>
    <row r="17" spans="1:26" s="31" customFormat="1" ht="12.75" customHeight="1" x14ac:dyDescent="0.2">
      <c r="A17" s="690" t="s">
        <v>89</v>
      </c>
      <c r="B17" s="251">
        <v>2193</v>
      </c>
      <c r="C17" s="251">
        <v>152356</v>
      </c>
      <c r="D17" s="262">
        <v>27585</v>
      </c>
      <c r="E17" s="251">
        <v>362</v>
      </c>
      <c r="F17" s="251">
        <v>6266</v>
      </c>
      <c r="G17" s="262">
        <v>4528</v>
      </c>
      <c r="H17" s="251">
        <v>159</v>
      </c>
      <c r="I17" s="251">
        <v>5019</v>
      </c>
      <c r="J17" s="262">
        <v>1495</v>
      </c>
      <c r="K17" s="251">
        <v>342</v>
      </c>
      <c r="L17" s="251">
        <v>7720</v>
      </c>
      <c r="M17" s="298">
        <v>3961</v>
      </c>
      <c r="N17" s="690" t="s">
        <v>89</v>
      </c>
      <c r="O17" s="251">
        <v>458</v>
      </c>
      <c r="P17" s="251">
        <v>45138</v>
      </c>
      <c r="Q17" s="262">
        <v>4900</v>
      </c>
      <c r="R17" s="251">
        <v>766</v>
      </c>
      <c r="S17" s="251">
        <v>68618</v>
      </c>
      <c r="T17" s="262">
        <v>11132</v>
      </c>
      <c r="U17" s="251">
        <v>11</v>
      </c>
      <c r="V17" s="251">
        <v>807</v>
      </c>
      <c r="W17" s="262">
        <v>177</v>
      </c>
      <c r="X17" s="251">
        <v>95</v>
      </c>
      <c r="Y17" s="251">
        <v>18788</v>
      </c>
      <c r="Z17" s="298">
        <v>1392</v>
      </c>
    </row>
    <row r="18" spans="1:26" s="75" customFormat="1" ht="12.75" customHeight="1" x14ac:dyDescent="0.2">
      <c r="A18" s="690"/>
      <c r="B18" s="71">
        <v>1</v>
      </c>
      <c r="C18" s="72">
        <v>1</v>
      </c>
      <c r="D18" s="72">
        <v>1</v>
      </c>
      <c r="E18" s="73">
        <v>0.16506999999999999</v>
      </c>
      <c r="F18" s="68">
        <v>4.113E-2</v>
      </c>
      <c r="G18" s="68">
        <v>0.16414999999999999</v>
      </c>
      <c r="H18" s="73">
        <v>7.2499999999999995E-2</v>
      </c>
      <c r="I18" s="68">
        <v>3.2939999999999997E-2</v>
      </c>
      <c r="J18" s="68">
        <v>5.4199999999999998E-2</v>
      </c>
      <c r="K18" s="73">
        <v>0.15595000000000001</v>
      </c>
      <c r="L18" s="68">
        <v>5.067E-2</v>
      </c>
      <c r="M18" s="81">
        <v>0.14359</v>
      </c>
      <c r="N18" s="690"/>
      <c r="O18" s="73">
        <v>0.20885000000000001</v>
      </c>
      <c r="P18" s="68">
        <v>0.29626999999999998</v>
      </c>
      <c r="Q18" s="68">
        <v>0.17763000000000001</v>
      </c>
      <c r="R18" s="73">
        <v>0.34928999999999999</v>
      </c>
      <c r="S18" s="68">
        <v>0.45038</v>
      </c>
      <c r="T18" s="68">
        <v>0.40355000000000002</v>
      </c>
      <c r="U18" s="73">
        <v>5.0200000000000002E-3</v>
      </c>
      <c r="V18" s="68">
        <v>5.3E-3</v>
      </c>
      <c r="W18" s="68">
        <v>6.4200000000000004E-3</v>
      </c>
      <c r="X18" s="73">
        <v>4.3319999999999997E-2</v>
      </c>
      <c r="Y18" s="68">
        <v>0.12332</v>
      </c>
      <c r="Z18" s="81">
        <v>5.0459999999999998E-2</v>
      </c>
    </row>
    <row r="19" spans="1:26" s="31" customFormat="1" ht="12.75" customHeight="1" x14ac:dyDescent="0.2">
      <c r="A19" s="690" t="s">
        <v>90</v>
      </c>
      <c r="B19" s="251">
        <v>241</v>
      </c>
      <c r="C19" s="251">
        <v>11757</v>
      </c>
      <c r="D19" s="262">
        <v>3106</v>
      </c>
      <c r="E19" s="251">
        <v>39</v>
      </c>
      <c r="F19" s="251">
        <v>449</v>
      </c>
      <c r="G19" s="262">
        <v>697</v>
      </c>
      <c r="H19" s="251">
        <v>34</v>
      </c>
      <c r="I19" s="251">
        <v>947</v>
      </c>
      <c r="J19" s="262">
        <v>401</v>
      </c>
      <c r="K19" s="251">
        <v>21</v>
      </c>
      <c r="L19" s="251">
        <v>403</v>
      </c>
      <c r="M19" s="298">
        <v>284</v>
      </c>
      <c r="N19" s="690" t="s">
        <v>90</v>
      </c>
      <c r="O19" s="251">
        <v>97</v>
      </c>
      <c r="P19" s="251">
        <v>8518</v>
      </c>
      <c r="Q19" s="262">
        <v>1319</v>
      </c>
      <c r="R19" s="251">
        <v>31</v>
      </c>
      <c r="S19" s="251">
        <v>470</v>
      </c>
      <c r="T19" s="262">
        <v>261</v>
      </c>
      <c r="U19" s="251">
        <v>4</v>
      </c>
      <c r="V19" s="251">
        <v>426</v>
      </c>
      <c r="W19" s="262">
        <v>42</v>
      </c>
      <c r="X19" s="251">
        <v>15</v>
      </c>
      <c r="Y19" s="251">
        <v>544</v>
      </c>
      <c r="Z19" s="298">
        <v>102</v>
      </c>
    </row>
    <row r="20" spans="1:26" s="75" customFormat="1" ht="12.75" customHeight="1" x14ac:dyDescent="0.2">
      <c r="A20" s="690"/>
      <c r="B20" s="71">
        <v>1</v>
      </c>
      <c r="C20" s="72">
        <v>1</v>
      </c>
      <c r="D20" s="72">
        <v>1</v>
      </c>
      <c r="E20" s="73">
        <v>0.16183</v>
      </c>
      <c r="F20" s="68">
        <v>3.8190000000000002E-2</v>
      </c>
      <c r="G20" s="68">
        <v>0.22439999999999999</v>
      </c>
      <c r="H20" s="73">
        <v>0.14108000000000001</v>
      </c>
      <c r="I20" s="68">
        <v>8.0549999999999997E-2</v>
      </c>
      <c r="J20" s="68">
        <v>0.12909999999999999</v>
      </c>
      <c r="K20" s="73">
        <v>8.7139999999999995E-2</v>
      </c>
      <c r="L20" s="68">
        <v>3.4279999999999998E-2</v>
      </c>
      <c r="M20" s="81">
        <v>9.1439999999999994E-2</v>
      </c>
      <c r="N20" s="690"/>
      <c r="O20" s="73">
        <v>0.40249000000000001</v>
      </c>
      <c r="P20" s="68">
        <v>0.72450000000000003</v>
      </c>
      <c r="Q20" s="68">
        <v>0.42465999999999998</v>
      </c>
      <c r="R20" s="73">
        <v>0.12862999999999999</v>
      </c>
      <c r="S20" s="68">
        <v>3.9980000000000002E-2</v>
      </c>
      <c r="T20" s="68">
        <v>8.4029999999999994E-2</v>
      </c>
      <c r="U20" s="73">
        <v>1.66E-2</v>
      </c>
      <c r="V20" s="68">
        <v>3.6229999999999998E-2</v>
      </c>
      <c r="W20" s="68">
        <v>1.3520000000000001E-2</v>
      </c>
      <c r="X20" s="73">
        <v>6.2239999999999997E-2</v>
      </c>
      <c r="Y20" s="68">
        <v>4.6269999999999999E-2</v>
      </c>
      <c r="Z20" s="81">
        <v>3.2840000000000001E-2</v>
      </c>
    </row>
    <row r="21" spans="1:26" s="31" customFormat="1" ht="12.75" customHeight="1" x14ac:dyDescent="0.2">
      <c r="A21" s="690" t="s">
        <v>91</v>
      </c>
      <c r="B21" s="251">
        <v>3202</v>
      </c>
      <c r="C21" s="251">
        <v>346053</v>
      </c>
      <c r="D21" s="262">
        <v>28407</v>
      </c>
      <c r="E21" s="251">
        <v>286</v>
      </c>
      <c r="F21" s="251">
        <v>10459</v>
      </c>
      <c r="G21" s="262">
        <v>3433</v>
      </c>
      <c r="H21" s="251">
        <v>49</v>
      </c>
      <c r="I21" s="251">
        <v>2400</v>
      </c>
      <c r="J21" s="262">
        <v>882</v>
      </c>
      <c r="K21" s="251">
        <v>229</v>
      </c>
      <c r="L21" s="251">
        <v>2538</v>
      </c>
      <c r="M21" s="298">
        <v>2770</v>
      </c>
      <c r="N21" s="690" t="s">
        <v>91</v>
      </c>
      <c r="O21" s="251">
        <v>380</v>
      </c>
      <c r="P21" s="251">
        <v>58767</v>
      </c>
      <c r="Q21" s="262">
        <v>4996</v>
      </c>
      <c r="R21" s="251">
        <v>1010</v>
      </c>
      <c r="S21" s="251">
        <v>155457</v>
      </c>
      <c r="T21" s="262">
        <v>12488</v>
      </c>
      <c r="U21" s="251">
        <v>1056</v>
      </c>
      <c r="V21" s="251">
        <v>53513</v>
      </c>
      <c r="W21" s="262">
        <v>1589</v>
      </c>
      <c r="X21" s="251">
        <v>192</v>
      </c>
      <c r="Y21" s="251">
        <v>62919</v>
      </c>
      <c r="Z21" s="298">
        <v>2249</v>
      </c>
    </row>
    <row r="22" spans="1:26" s="75" customFormat="1" ht="12.75" customHeight="1" x14ac:dyDescent="0.2">
      <c r="A22" s="690"/>
      <c r="B22" s="71">
        <v>1</v>
      </c>
      <c r="C22" s="72">
        <v>1</v>
      </c>
      <c r="D22" s="72">
        <v>1</v>
      </c>
      <c r="E22" s="73">
        <v>8.9319999999999997E-2</v>
      </c>
      <c r="F22" s="68">
        <v>3.022E-2</v>
      </c>
      <c r="G22" s="68">
        <v>0.12085</v>
      </c>
      <c r="H22" s="73">
        <v>1.5299999999999999E-2</v>
      </c>
      <c r="I22" s="68">
        <v>6.94E-3</v>
      </c>
      <c r="J22" s="68">
        <v>3.1050000000000001E-2</v>
      </c>
      <c r="K22" s="73">
        <v>7.152E-2</v>
      </c>
      <c r="L22" s="68">
        <v>7.3299999999999997E-3</v>
      </c>
      <c r="M22" s="81">
        <v>9.7509999999999999E-2</v>
      </c>
      <c r="N22" s="690"/>
      <c r="O22" s="73">
        <v>0.11867999999999999</v>
      </c>
      <c r="P22" s="68">
        <v>0.16982</v>
      </c>
      <c r="Q22" s="68">
        <v>0.17587</v>
      </c>
      <c r="R22" s="73">
        <v>0.31542999999999999</v>
      </c>
      <c r="S22" s="68">
        <v>0.44923000000000002</v>
      </c>
      <c r="T22" s="68">
        <v>0.43961</v>
      </c>
      <c r="U22" s="73">
        <v>0.32979000000000003</v>
      </c>
      <c r="V22" s="68">
        <v>0.15464</v>
      </c>
      <c r="W22" s="68">
        <v>5.5939999999999997E-2</v>
      </c>
      <c r="X22" s="73">
        <v>5.9959999999999999E-2</v>
      </c>
      <c r="Y22" s="68">
        <v>0.18182000000000001</v>
      </c>
      <c r="Z22" s="81">
        <v>7.9170000000000004E-2</v>
      </c>
    </row>
    <row r="23" spans="1:26" s="31" customFormat="1" ht="12.75" customHeight="1" x14ac:dyDescent="0.2">
      <c r="A23" s="690" t="s">
        <v>92</v>
      </c>
      <c r="B23" s="251">
        <v>3199</v>
      </c>
      <c r="C23" s="251">
        <v>200947</v>
      </c>
      <c r="D23" s="262">
        <v>38119</v>
      </c>
      <c r="E23" s="251">
        <v>293</v>
      </c>
      <c r="F23" s="251">
        <v>7545</v>
      </c>
      <c r="G23" s="262">
        <v>5050</v>
      </c>
      <c r="H23" s="251">
        <v>241</v>
      </c>
      <c r="I23" s="251">
        <v>5789</v>
      </c>
      <c r="J23" s="262">
        <v>2724</v>
      </c>
      <c r="K23" s="251">
        <v>411</v>
      </c>
      <c r="L23" s="251">
        <v>5950</v>
      </c>
      <c r="M23" s="298">
        <v>4820</v>
      </c>
      <c r="N23" s="690" t="s">
        <v>92</v>
      </c>
      <c r="O23" s="251">
        <v>763</v>
      </c>
      <c r="P23" s="251">
        <v>68922</v>
      </c>
      <c r="Q23" s="262">
        <v>9309</v>
      </c>
      <c r="R23" s="251">
        <v>1225</v>
      </c>
      <c r="S23" s="251">
        <v>85301</v>
      </c>
      <c r="T23" s="262">
        <v>12412</v>
      </c>
      <c r="U23" s="251">
        <v>112</v>
      </c>
      <c r="V23" s="251">
        <v>11602</v>
      </c>
      <c r="W23" s="262">
        <v>1670</v>
      </c>
      <c r="X23" s="251">
        <v>154</v>
      </c>
      <c r="Y23" s="251">
        <v>15838</v>
      </c>
      <c r="Z23" s="298">
        <v>2134</v>
      </c>
    </row>
    <row r="24" spans="1:26" s="75" customFormat="1" ht="12.75" customHeight="1" x14ac:dyDescent="0.2">
      <c r="A24" s="690"/>
      <c r="B24" s="71">
        <v>1</v>
      </c>
      <c r="C24" s="72">
        <v>1</v>
      </c>
      <c r="D24" s="72">
        <v>1</v>
      </c>
      <c r="E24" s="73">
        <v>9.1590000000000005E-2</v>
      </c>
      <c r="F24" s="68">
        <v>3.755E-2</v>
      </c>
      <c r="G24" s="68">
        <v>0.13247999999999999</v>
      </c>
      <c r="H24" s="73">
        <v>7.5340000000000004E-2</v>
      </c>
      <c r="I24" s="68">
        <v>2.8809999999999999E-2</v>
      </c>
      <c r="J24" s="68">
        <v>7.1459999999999996E-2</v>
      </c>
      <c r="K24" s="73">
        <v>0.12848000000000001</v>
      </c>
      <c r="L24" s="68">
        <v>2.9610000000000001E-2</v>
      </c>
      <c r="M24" s="81">
        <v>0.12645000000000001</v>
      </c>
      <c r="N24" s="690"/>
      <c r="O24" s="73">
        <v>0.23851</v>
      </c>
      <c r="P24" s="68">
        <v>0.34299000000000002</v>
      </c>
      <c r="Q24" s="68">
        <v>0.24421000000000001</v>
      </c>
      <c r="R24" s="73">
        <v>0.38292999999999999</v>
      </c>
      <c r="S24" s="68">
        <v>0.42449999999999999</v>
      </c>
      <c r="T24" s="68">
        <v>0.32561000000000001</v>
      </c>
      <c r="U24" s="73">
        <v>3.5009999999999999E-2</v>
      </c>
      <c r="V24" s="68">
        <v>5.774E-2</v>
      </c>
      <c r="W24" s="68">
        <v>4.3810000000000002E-2</v>
      </c>
      <c r="X24" s="73">
        <v>4.8140000000000002E-2</v>
      </c>
      <c r="Y24" s="68">
        <v>7.8820000000000001E-2</v>
      </c>
      <c r="Z24" s="81">
        <v>5.5980000000000002E-2</v>
      </c>
    </row>
    <row r="25" spans="1:26" s="31" customFormat="1" ht="12.75" customHeight="1" x14ac:dyDescent="0.2">
      <c r="A25" s="690" t="s">
        <v>93</v>
      </c>
      <c r="B25" s="251">
        <v>1088</v>
      </c>
      <c r="C25" s="251">
        <v>54642</v>
      </c>
      <c r="D25" s="262">
        <v>12019</v>
      </c>
      <c r="E25" s="251">
        <v>101</v>
      </c>
      <c r="F25" s="251">
        <v>9123</v>
      </c>
      <c r="G25" s="262">
        <v>866</v>
      </c>
      <c r="H25" s="251">
        <v>90</v>
      </c>
      <c r="I25" s="251">
        <v>5405</v>
      </c>
      <c r="J25" s="262">
        <v>1853</v>
      </c>
      <c r="K25" s="251">
        <v>189</v>
      </c>
      <c r="L25" s="251">
        <v>4689</v>
      </c>
      <c r="M25" s="298">
        <v>1978</v>
      </c>
      <c r="N25" s="690" t="s">
        <v>93</v>
      </c>
      <c r="O25" s="251">
        <v>389</v>
      </c>
      <c r="P25" s="251">
        <v>24646</v>
      </c>
      <c r="Q25" s="262">
        <v>4054</v>
      </c>
      <c r="R25" s="251">
        <v>221</v>
      </c>
      <c r="S25" s="251">
        <v>4044</v>
      </c>
      <c r="T25" s="262">
        <v>2383</v>
      </c>
      <c r="U25" s="251">
        <v>94</v>
      </c>
      <c r="V25" s="251">
        <v>6519</v>
      </c>
      <c r="W25" s="262">
        <v>861</v>
      </c>
      <c r="X25" s="251">
        <v>4</v>
      </c>
      <c r="Y25" s="251">
        <v>216</v>
      </c>
      <c r="Z25" s="298">
        <v>24</v>
      </c>
    </row>
    <row r="26" spans="1:26" s="75" customFormat="1" ht="12.75" customHeight="1" x14ac:dyDescent="0.2">
      <c r="A26" s="690"/>
      <c r="B26" s="71">
        <v>1</v>
      </c>
      <c r="C26" s="72">
        <v>1</v>
      </c>
      <c r="D26" s="72">
        <v>1</v>
      </c>
      <c r="E26" s="73">
        <v>9.2829999999999996E-2</v>
      </c>
      <c r="F26" s="68">
        <v>0.16696</v>
      </c>
      <c r="G26" s="68">
        <v>7.2050000000000003E-2</v>
      </c>
      <c r="H26" s="73">
        <v>8.2720000000000002E-2</v>
      </c>
      <c r="I26" s="68">
        <v>9.8919999999999994E-2</v>
      </c>
      <c r="J26" s="68">
        <v>0.15417</v>
      </c>
      <c r="K26" s="73">
        <v>0.17371</v>
      </c>
      <c r="L26" s="68">
        <v>8.5809999999999997E-2</v>
      </c>
      <c r="M26" s="81">
        <v>0.16456999999999999</v>
      </c>
      <c r="N26" s="690"/>
      <c r="O26" s="73">
        <v>0.35754000000000002</v>
      </c>
      <c r="P26" s="68">
        <v>0.45104</v>
      </c>
      <c r="Q26" s="68">
        <v>0.33729999999999999</v>
      </c>
      <c r="R26" s="73">
        <v>0.20313000000000001</v>
      </c>
      <c r="S26" s="68">
        <v>7.4010000000000006E-2</v>
      </c>
      <c r="T26" s="68">
        <v>0.19827</v>
      </c>
      <c r="U26" s="73">
        <v>8.6400000000000005E-2</v>
      </c>
      <c r="V26" s="68">
        <v>0.1193</v>
      </c>
      <c r="W26" s="68">
        <v>7.1639999999999995E-2</v>
      </c>
      <c r="X26" s="73">
        <v>3.6800000000000001E-3</v>
      </c>
      <c r="Y26" s="68">
        <v>3.9500000000000004E-3</v>
      </c>
      <c r="Z26" s="81">
        <v>2E-3</v>
      </c>
    </row>
    <row r="27" spans="1:26" s="31" customFormat="1" ht="12.75" customHeight="1" x14ac:dyDescent="0.2">
      <c r="A27" s="690" t="s">
        <v>94</v>
      </c>
      <c r="B27" s="251">
        <v>1499</v>
      </c>
      <c r="C27" s="251">
        <v>16647</v>
      </c>
      <c r="D27" s="262">
        <v>6132</v>
      </c>
      <c r="E27" s="251">
        <v>7</v>
      </c>
      <c r="F27" s="251">
        <v>83</v>
      </c>
      <c r="G27" s="262">
        <v>77</v>
      </c>
      <c r="H27" s="251">
        <v>3</v>
      </c>
      <c r="I27" s="251">
        <v>25</v>
      </c>
      <c r="J27" s="262">
        <v>21</v>
      </c>
      <c r="K27" s="251">
        <v>21</v>
      </c>
      <c r="L27" s="251">
        <v>433</v>
      </c>
      <c r="M27" s="298">
        <v>429</v>
      </c>
      <c r="N27" s="690" t="s">
        <v>94</v>
      </c>
      <c r="O27" s="251">
        <v>54</v>
      </c>
      <c r="P27" s="251">
        <v>4947</v>
      </c>
      <c r="Q27" s="262">
        <v>553</v>
      </c>
      <c r="R27" s="251">
        <v>128</v>
      </c>
      <c r="S27" s="251">
        <v>714</v>
      </c>
      <c r="T27" s="262">
        <v>748</v>
      </c>
      <c r="U27" s="251">
        <v>1045</v>
      </c>
      <c r="V27" s="251">
        <v>5907</v>
      </c>
      <c r="W27" s="262">
        <v>3810</v>
      </c>
      <c r="X27" s="251">
        <v>241</v>
      </c>
      <c r="Y27" s="251">
        <v>4538</v>
      </c>
      <c r="Z27" s="298">
        <v>494</v>
      </c>
    </row>
    <row r="28" spans="1:26" s="75" customFormat="1" ht="12.75" customHeight="1" x14ac:dyDescent="0.2">
      <c r="A28" s="690"/>
      <c r="B28" s="71">
        <v>1</v>
      </c>
      <c r="C28" s="72">
        <v>1</v>
      </c>
      <c r="D28" s="72">
        <v>1</v>
      </c>
      <c r="E28" s="73">
        <v>4.6699999999999997E-3</v>
      </c>
      <c r="F28" s="68">
        <v>4.9899999999999996E-3</v>
      </c>
      <c r="G28" s="68">
        <v>1.256E-2</v>
      </c>
      <c r="H28" s="73">
        <v>2E-3</v>
      </c>
      <c r="I28" s="68">
        <v>1.5E-3</v>
      </c>
      <c r="J28" s="68">
        <v>3.4199999999999999E-3</v>
      </c>
      <c r="K28" s="73">
        <v>1.401E-2</v>
      </c>
      <c r="L28" s="68">
        <v>2.6009999999999998E-2</v>
      </c>
      <c r="M28" s="81">
        <v>6.9959999999999994E-2</v>
      </c>
      <c r="N28" s="690"/>
      <c r="O28" s="73">
        <v>3.6020000000000003E-2</v>
      </c>
      <c r="P28" s="68">
        <v>0.29716999999999999</v>
      </c>
      <c r="Q28" s="68">
        <v>9.0179999999999996E-2</v>
      </c>
      <c r="R28" s="73">
        <v>8.5389999999999994E-2</v>
      </c>
      <c r="S28" s="68">
        <v>4.2889999999999998E-2</v>
      </c>
      <c r="T28" s="68">
        <v>0.12198000000000001</v>
      </c>
      <c r="U28" s="73">
        <v>0.69713000000000003</v>
      </c>
      <c r="V28" s="68">
        <v>0.35483999999999999</v>
      </c>
      <c r="W28" s="68">
        <v>0.62133000000000005</v>
      </c>
      <c r="X28" s="73">
        <v>0.16077</v>
      </c>
      <c r="Y28" s="68">
        <v>0.27260000000000001</v>
      </c>
      <c r="Z28" s="81">
        <v>8.0560000000000007E-2</v>
      </c>
    </row>
    <row r="29" spans="1:26" s="31" customFormat="1" ht="12.75" customHeight="1" x14ac:dyDescent="0.2">
      <c r="A29" s="690" t="s">
        <v>95</v>
      </c>
      <c r="B29" s="251">
        <v>309</v>
      </c>
      <c r="C29" s="251">
        <v>5726</v>
      </c>
      <c r="D29" s="262">
        <v>3650</v>
      </c>
      <c r="E29" s="251">
        <v>58</v>
      </c>
      <c r="F29" s="251">
        <v>461</v>
      </c>
      <c r="G29" s="262">
        <v>1111</v>
      </c>
      <c r="H29" s="251">
        <v>0</v>
      </c>
      <c r="I29" s="251">
        <v>0</v>
      </c>
      <c r="J29" s="262">
        <v>0</v>
      </c>
      <c r="K29" s="251">
        <v>71</v>
      </c>
      <c r="L29" s="251">
        <v>776</v>
      </c>
      <c r="M29" s="298">
        <v>889</v>
      </c>
      <c r="N29" s="690" t="s">
        <v>95</v>
      </c>
      <c r="O29" s="251">
        <v>42</v>
      </c>
      <c r="P29" s="251">
        <v>2553</v>
      </c>
      <c r="Q29" s="262">
        <v>368</v>
      </c>
      <c r="R29" s="251">
        <v>99</v>
      </c>
      <c r="S29" s="251">
        <v>1141</v>
      </c>
      <c r="T29" s="262">
        <v>970</v>
      </c>
      <c r="U29" s="251">
        <v>0</v>
      </c>
      <c r="V29" s="251">
        <v>0</v>
      </c>
      <c r="W29" s="262">
        <v>0</v>
      </c>
      <c r="X29" s="251">
        <v>39</v>
      </c>
      <c r="Y29" s="251">
        <v>795</v>
      </c>
      <c r="Z29" s="298">
        <v>312</v>
      </c>
    </row>
    <row r="30" spans="1:26" s="75" customFormat="1" ht="12.75" customHeight="1" x14ac:dyDescent="0.2">
      <c r="A30" s="690"/>
      <c r="B30" s="71">
        <v>1</v>
      </c>
      <c r="C30" s="72">
        <v>1</v>
      </c>
      <c r="D30" s="72">
        <v>1</v>
      </c>
      <c r="E30" s="73">
        <v>0.18770000000000001</v>
      </c>
      <c r="F30" s="68">
        <v>8.0509999999999998E-2</v>
      </c>
      <c r="G30" s="68">
        <v>0.30437999999999998</v>
      </c>
      <c r="H30" s="73" t="s">
        <v>452</v>
      </c>
      <c r="I30" s="68" t="s">
        <v>452</v>
      </c>
      <c r="J30" s="68" t="s">
        <v>452</v>
      </c>
      <c r="K30" s="73">
        <v>0.22977</v>
      </c>
      <c r="L30" s="68">
        <v>0.13552</v>
      </c>
      <c r="M30" s="81">
        <v>0.24356</v>
      </c>
      <c r="N30" s="690"/>
      <c r="O30" s="73">
        <v>0.13592000000000001</v>
      </c>
      <c r="P30" s="68">
        <v>0.44585999999999998</v>
      </c>
      <c r="Q30" s="68">
        <v>0.10082000000000001</v>
      </c>
      <c r="R30" s="73">
        <v>0.32039000000000001</v>
      </c>
      <c r="S30" s="68">
        <v>0.19927</v>
      </c>
      <c r="T30" s="68">
        <v>0.26574999999999999</v>
      </c>
      <c r="U30" s="73" t="s">
        <v>452</v>
      </c>
      <c r="V30" s="68" t="s">
        <v>452</v>
      </c>
      <c r="W30" s="68" t="s">
        <v>452</v>
      </c>
      <c r="X30" s="73">
        <v>0.12620999999999999</v>
      </c>
      <c r="Y30" s="68">
        <v>0.13883999999999999</v>
      </c>
      <c r="Z30" s="81">
        <v>8.548E-2</v>
      </c>
    </row>
    <row r="31" spans="1:26" s="31" customFormat="1" ht="12.75" customHeight="1" x14ac:dyDescent="0.2">
      <c r="A31" s="690" t="s">
        <v>96</v>
      </c>
      <c r="B31" s="251">
        <v>70</v>
      </c>
      <c r="C31" s="251">
        <v>7352</v>
      </c>
      <c r="D31" s="262">
        <v>716</v>
      </c>
      <c r="E31" s="251">
        <v>9</v>
      </c>
      <c r="F31" s="251">
        <v>268</v>
      </c>
      <c r="G31" s="262">
        <v>83</v>
      </c>
      <c r="H31" s="251">
        <v>4</v>
      </c>
      <c r="I31" s="251">
        <v>48</v>
      </c>
      <c r="J31" s="262">
        <v>23</v>
      </c>
      <c r="K31" s="251">
        <v>5</v>
      </c>
      <c r="L31" s="251">
        <v>60</v>
      </c>
      <c r="M31" s="298">
        <v>55</v>
      </c>
      <c r="N31" s="690" t="s">
        <v>96</v>
      </c>
      <c r="O31" s="251">
        <v>29</v>
      </c>
      <c r="P31" s="251">
        <v>1808</v>
      </c>
      <c r="Q31" s="262">
        <v>331</v>
      </c>
      <c r="R31" s="251">
        <v>16</v>
      </c>
      <c r="S31" s="251">
        <v>3784</v>
      </c>
      <c r="T31" s="262">
        <v>150</v>
      </c>
      <c r="U31" s="251">
        <v>3</v>
      </c>
      <c r="V31" s="251">
        <v>513</v>
      </c>
      <c r="W31" s="262">
        <v>26</v>
      </c>
      <c r="X31" s="251">
        <v>4</v>
      </c>
      <c r="Y31" s="251">
        <v>871</v>
      </c>
      <c r="Z31" s="298">
        <v>48</v>
      </c>
    </row>
    <row r="32" spans="1:26" s="75" customFormat="1" ht="12.75" customHeight="1" x14ac:dyDescent="0.2">
      <c r="A32" s="690"/>
      <c r="B32" s="71">
        <v>1</v>
      </c>
      <c r="C32" s="72">
        <v>1</v>
      </c>
      <c r="D32" s="72">
        <v>1</v>
      </c>
      <c r="E32" s="73">
        <v>0.12856999999999999</v>
      </c>
      <c r="F32" s="68">
        <v>3.6450000000000003E-2</v>
      </c>
      <c r="G32" s="68">
        <v>0.11592</v>
      </c>
      <c r="H32" s="73">
        <v>5.7140000000000003E-2</v>
      </c>
      <c r="I32" s="68">
        <v>6.5300000000000002E-3</v>
      </c>
      <c r="J32" s="68">
        <v>3.2120000000000003E-2</v>
      </c>
      <c r="K32" s="73">
        <v>7.1429999999999993E-2</v>
      </c>
      <c r="L32" s="68">
        <v>8.1600000000000006E-3</v>
      </c>
      <c r="M32" s="81">
        <v>7.6819999999999999E-2</v>
      </c>
      <c r="N32" s="690"/>
      <c r="O32" s="73">
        <v>0.41428999999999999</v>
      </c>
      <c r="P32" s="68">
        <v>0.24592</v>
      </c>
      <c r="Q32" s="68">
        <v>0.46228999999999998</v>
      </c>
      <c r="R32" s="73">
        <v>0.22857</v>
      </c>
      <c r="S32" s="68">
        <v>0.51468999999999998</v>
      </c>
      <c r="T32" s="68">
        <v>0.20949999999999999</v>
      </c>
      <c r="U32" s="73">
        <v>4.2860000000000002E-2</v>
      </c>
      <c r="V32" s="68">
        <v>6.9779999999999995E-2</v>
      </c>
      <c r="W32" s="68">
        <v>3.6310000000000002E-2</v>
      </c>
      <c r="X32" s="73">
        <v>5.7140000000000003E-2</v>
      </c>
      <c r="Y32" s="68">
        <v>0.11847000000000001</v>
      </c>
      <c r="Z32" s="81">
        <v>6.7040000000000002E-2</v>
      </c>
    </row>
    <row r="33" spans="1:26" s="31" customFormat="1" ht="12.75" customHeight="1" x14ac:dyDescent="0.2">
      <c r="A33" s="690" t="s">
        <v>97</v>
      </c>
      <c r="B33" s="251">
        <v>1178</v>
      </c>
      <c r="C33" s="251">
        <v>83520</v>
      </c>
      <c r="D33" s="262">
        <v>12953</v>
      </c>
      <c r="E33" s="251">
        <v>43</v>
      </c>
      <c r="F33" s="251">
        <v>411</v>
      </c>
      <c r="G33" s="262">
        <v>433</v>
      </c>
      <c r="H33" s="251">
        <v>40</v>
      </c>
      <c r="I33" s="251">
        <v>968</v>
      </c>
      <c r="J33" s="262">
        <v>597</v>
      </c>
      <c r="K33" s="251">
        <v>80</v>
      </c>
      <c r="L33" s="251">
        <v>1032</v>
      </c>
      <c r="M33" s="298">
        <v>885</v>
      </c>
      <c r="N33" s="690" t="s">
        <v>97</v>
      </c>
      <c r="O33" s="251">
        <v>797</v>
      </c>
      <c r="P33" s="251">
        <v>67829</v>
      </c>
      <c r="Q33" s="262">
        <v>8766</v>
      </c>
      <c r="R33" s="251">
        <v>178</v>
      </c>
      <c r="S33" s="251">
        <v>10387</v>
      </c>
      <c r="T33" s="262">
        <v>1954</v>
      </c>
      <c r="U33" s="251">
        <v>3</v>
      </c>
      <c r="V33" s="251">
        <v>1067</v>
      </c>
      <c r="W33" s="262">
        <v>29</v>
      </c>
      <c r="X33" s="251">
        <v>37</v>
      </c>
      <c r="Y33" s="251">
        <v>1826</v>
      </c>
      <c r="Z33" s="298">
        <v>289</v>
      </c>
    </row>
    <row r="34" spans="1:26" s="75" customFormat="1" ht="12.75" customHeight="1" x14ac:dyDescent="0.2">
      <c r="A34" s="690"/>
      <c r="B34" s="71">
        <v>1</v>
      </c>
      <c r="C34" s="72">
        <v>1</v>
      </c>
      <c r="D34" s="72">
        <v>1</v>
      </c>
      <c r="E34" s="73">
        <v>3.6499999999999998E-2</v>
      </c>
      <c r="F34" s="68">
        <v>4.9199999999999999E-3</v>
      </c>
      <c r="G34" s="68">
        <v>3.3430000000000001E-2</v>
      </c>
      <c r="H34" s="73">
        <v>3.3959999999999997E-2</v>
      </c>
      <c r="I34" s="68">
        <v>1.159E-2</v>
      </c>
      <c r="J34" s="68">
        <v>4.6089999999999999E-2</v>
      </c>
      <c r="K34" s="73">
        <v>6.7909999999999998E-2</v>
      </c>
      <c r="L34" s="68">
        <v>1.2359999999999999E-2</v>
      </c>
      <c r="M34" s="81">
        <v>6.8320000000000006E-2</v>
      </c>
      <c r="N34" s="690"/>
      <c r="O34" s="73">
        <v>0.67657</v>
      </c>
      <c r="P34" s="68">
        <v>0.81213000000000002</v>
      </c>
      <c r="Q34" s="68">
        <v>0.67674999999999996</v>
      </c>
      <c r="R34" s="73">
        <v>0.15110000000000001</v>
      </c>
      <c r="S34" s="68">
        <v>0.12436999999999999</v>
      </c>
      <c r="T34" s="68">
        <v>0.15085000000000001</v>
      </c>
      <c r="U34" s="73">
        <v>2.5500000000000002E-3</v>
      </c>
      <c r="V34" s="68">
        <v>1.278E-2</v>
      </c>
      <c r="W34" s="68">
        <v>2.2399999999999998E-3</v>
      </c>
      <c r="X34" s="73">
        <v>3.141E-2</v>
      </c>
      <c r="Y34" s="68">
        <v>2.1860000000000001E-2</v>
      </c>
      <c r="Z34" s="81">
        <v>2.231E-2</v>
      </c>
    </row>
    <row r="35" spans="1:26" s="31" customFormat="1" ht="12.75" customHeight="1" x14ac:dyDescent="0.2">
      <c r="A35" s="691" t="s">
        <v>98</v>
      </c>
      <c r="B35" s="251">
        <v>113</v>
      </c>
      <c r="C35" s="251">
        <v>5739</v>
      </c>
      <c r="D35" s="262">
        <v>1027</v>
      </c>
      <c r="E35" s="251">
        <v>0</v>
      </c>
      <c r="F35" s="251">
        <v>0</v>
      </c>
      <c r="G35" s="262">
        <v>0</v>
      </c>
      <c r="H35" s="251">
        <v>2</v>
      </c>
      <c r="I35" s="251">
        <v>34</v>
      </c>
      <c r="J35" s="262">
        <v>20</v>
      </c>
      <c r="K35" s="251">
        <v>11</v>
      </c>
      <c r="L35" s="251">
        <v>99</v>
      </c>
      <c r="M35" s="298">
        <v>101</v>
      </c>
      <c r="N35" s="691" t="s">
        <v>98</v>
      </c>
      <c r="O35" s="251">
        <v>57</v>
      </c>
      <c r="P35" s="251">
        <v>4095</v>
      </c>
      <c r="Q35" s="262">
        <v>485</v>
      </c>
      <c r="R35" s="251">
        <v>41</v>
      </c>
      <c r="S35" s="251">
        <v>369</v>
      </c>
      <c r="T35" s="262">
        <v>398</v>
      </c>
      <c r="U35" s="251">
        <v>0</v>
      </c>
      <c r="V35" s="251">
        <v>0</v>
      </c>
      <c r="W35" s="262">
        <v>0</v>
      </c>
      <c r="X35" s="251">
        <v>2</v>
      </c>
      <c r="Y35" s="251">
        <v>1142</v>
      </c>
      <c r="Z35" s="298">
        <v>23</v>
      </c>
    </row>
    <row r="36" spans="1:26" s="75" customFormat="1" ht="12.75" customHeight="1" x14ac:dyDescent="0.2">
      <c r="A36" s="692"/>
      <c r="B36" s="311">
        <v>1</v>
      </c>
      <c r="C36" s="312">
        <v>1</v>
      </c>
      <c r="D36" s="312">
        <v>1</v>
      </c>
      <c r="E36" s="313" t="s">
        <v>452</v>
      </c>
      <c r="F36" s="314" t="s">
        <v>452</v>
      </c>
      <c r="G36" s="314" t="s">
        <v>452</v>
      </c>
      <c r="H36" s="313">
        <v>1.77E-2</v>
      </c>
      <c r="I36" s="314">
        <v>5.9199999999999999E-3</v>
      </c>
      <c r="J36" s="314">
        <v>1.9470000000000001E-2</v>
      </c>
      <c r="K36" s="313">
        <v>9.7350000000000006E-2</v>
      </c>
      <c r="L36" s="314">
        <v>1.7250000000000001E-2</v>
      </c>
      <c r="M36" s="328">
        <v>9.8339999999999997E-2</v>
      </c>
      <c r="N36" s="692"/>
      <c r="O36" s="314">
        <v>0.50441999999999998</v>
      </c>
      <c r="P36" s="314">
        <v>0.71353999999999995</v>
      </c>
      <c r="Q36" s="314">
        <v>0.47225</v>
      </c>
      <c r="R36" s="313">
        <v>0.36282999999999999</v>
      </c>
      <c r="S36" s="314">
        <v>6.4299999999999996E-2</v>
      </c>
      <c r="T36" s="314">
        <v>0.38754</v>
      </c>
      <c r="U36" s="313" t="s">
        <v>452</v>
      </c>
      <c r="V36" s="314" t="s">
        <v>452</v>
      </c>
      <c r="W36" s="314" t="s">
        <v>452</v>
      </c>
      <c r="X36" s="313">
        <v>1.77E-2</v>
      </c>
      <c r="Y36" s="314">
        <v>0.19899</v>
      </c>
      <c r="Z36" s="328">
        <v>2.24E-2</v>
      </c>
    </row>
    <row r="37" spans="1:26" s="34" customFormat="1" ht="12.75" customHeight="1" x14ac:dyDescent="0.2">
      <c r="A37" s="743" t="s">
        <v>113</v>
      </c>
      <c r="B37" s="250">
        <v>19365</v>
      </c>
      <c r="C37" s="250">
        <v>1113328</v>
      </c>
      <c r="D37" s="316">
        <v>201812</v>
      </c>
      <c r="E37" s="250">
        <v>1623</v>
      </c>
      <c r="F37" s="250">
        <v>44662</v>
      </c>
      <c r="G37" s="316">
        <v>21305</v>
      </c>
      <c r="H37" s="250">
        <v>898</v>
      </c>
      <c r="I37" s="250">
        <v>29442</v>
      </c>
      <c r="J37" s="316">
        <v>11032</v>
      </c>
      <c r="K37" s="250">
        <v>2349</v>
      </c>
      <c r="L37" s="250">
        <v>34594</v>
      </c>
      <c r="M37" s="303">
        <v>27206</v>
      </c>
      <c r="N37" s="743" t="s">
        <v>113</v>
      </c>
      <c r="O37" s="250">
        <v>5157</v>
      </c>
      <c r="P37" s="250">
        <v>389435</v>
      </c>
      <c r="Q37" s="316">
        <v>58163</v>
      </c>
      <c r="R37" s="250">
        <v>5949</v>
      </c>
      <c r="S37" s="250">
        <v>397141</v>
      </c>
      <c r="T37" s="316">
        <v>65551</v>
      </c>
      <c r="U37" s="250">
        <v>2460</v>
      </c>
      <c r="V37" s="250">
        <v>95863</v>
      </c>
      <c r="W37" s="316">
        <v>9969</v>
      </c>
      <c r="X37" s="250">
        <v>929</v>
      </c>
      <c r="Y37" s="250">
        <v>122191</v>
      </c>
      <c r="Z37" s="303">
        <v>8586</v>
      </c>
    </row>
    <row r="38" spans="1:26" s="76" customFormat="1" ht="12.75" customHeight="1" thickBot="1" x14ac:dyDescent="0.25">
      <c r="A38" s="744"/>
      <c r="B38" s="323">
        <v>1</v>
      </c>
      <c r="C38" s="324">
        <v>1</v>
      </c>
      <c r="D38" s="324">
        <v>1</v>
      </c>
      <c r="E38" s="325">
        <v>8.3809999999999996E-2</v>
      </c>
      <c r="F38" s="326">
        <v>4.0120000000000003E-2</v>
      </c>
      <c r="G38" s="326">
        <v>0.10557</v>
      </c>
      <c r="H38" s="325">
        <v>4.6370000000000001E-2</v>
      </c>
      <c r="I38" s="326">
        <v>2.6450000000000001E-2</v>
      </c>
      <c r="J38" s="326">
        <v>5.466E-2</v>
      </c>
      <c r="K38" s="325">
        <v>0.12130000000000001</v>
      </c>
      <c r="L38" s="326">
        <v>3.107E-2</v>
      </c>
      <c r="M38" s="329">
        <v>0.13481000000000001</v>
      </c>
      <c r="N38" s="744"/>
      <c r="O38" s="325">
        <v>0.26630999999999999</v>
      </c>
      <c r="P38" s="326">
        <v>0.34978999999999999</v>
      </c>
      <c r="Q38" s="326">
        <v>0.28820000000000001</v>
      </c>
      <c r="R38" s="325">
        <v>0.30719999999999997</v>
      </c>
      <c r="S38" s="326">
        <v>0.35671999999999998</v>
      </c>
      <c r="T38" s="326">
        <v>0.32480999999999999</v>
      </c>
      <c r="U38" s="325">
        <v>0.12703</v>
      </c>
      <c r="V38" s="326">
        <v>8.6099999999999996E-2</v>
      </c>
      <c r="W38" s="326">
        <v>4.9399999999999999E-2</v>
      </c>
      <c r="X38" s="325">
        <v>4.7969999999999999E-2</v>
      </c>
      <c r="Y38" s="326">
        <v>0.10975</v>
      </c>
      <c r="Z38" s="329">
        <v>4.2540000000000001E-2</v>
      </c>
    </row>
    <row r="39" spans="1:26" x14ac:dyDescent="0.2">
      <c r="A39" s="77"/>
      <c r="E39" s="77"/>
      <c r="F39" s="77"/>
      <c r="G39" s="77"/>
      <c r="H39" s="77"/>
      <c r="I39" s="77"/>
      <c r="J39" s="77"/>
      <c r="K39" s="77"/>
      <c r="L39" s="77"/>
      <c r="M39" s="77"/>
      <c r="N39" s="78"/>
    </row>
    <row r="40" spans="1:26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  <c r="N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26" s="83" customFormat="1" ht="12.75" customHeight="1" x14ac:dyDescent="0.55000000000000004">
      <c r="A41" s="82"/>
    </row>
    <row r="42" spans="1:26" x14ac:dyDescent="0.2">
      <c r="A42" s="650" t="s">
        <v>471</v>
      </c>
      <c r="N42" s="650" t="s">
        <v>471</v>
      </c>
    </row>
    <row r="43" spans="1:26" x14ac:dyDescent="0.2">
      <c r="A43" s="650" t="s">
        <v>472</v>
      </c>
      <c r="E43" s="653" t="s">
        <v>461</v>
      </c>
      <c r="N43" s="650" t="s">
        <v>472</v>
      </c>
      <c r="R43" s="653" t="s">
        <v>461</v>
      </c>
    </row>
    <row r="44" spans="1:26" x14ac:dyDescent="0.2">
      <c r="A44" s="651"/>
      <c r="N44" s="651"/>
    </row>
    <row r="45" spans="1:26" x14ac:dyDescent="0.2">
      <c r="A45" s="652" t="s">
        <v>473</v>
      </c>
      <c r="N45" s="652" t="s">
        <v>473</v>
      </c>
    </row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 A8 A10 A12 A14 A16 A18 A20 A22 A24 A26 A28 A30 A32 A34 A36">
    <cfRule type="cellIs" dxfId="449" priority="412" stopIfTrue="1" operator="equal">
      <formula>1</formula>
    </cfRule>
    <cfRule type="cellIs" dxfId="448" priority="413" stopIfTrue="1" operator="lessThan">
      <formula>0.0005</formula>
    </cfRule>
  </conditionalFormatting>
  <conditionalFormatting sqref="A5:Z5">
    <cfRule type="cellIs" dxfId="447" priority="193" stopIfTrue="1" operator="equal">
      <formula>0</formula>
    </cfRule>
  </conditionalFormatting>
  <conditionalFormatting sqref="A9:Z9">
    <cfRule type="cellIs" dxfId="446" priority="169" stopIfTrue="1" operator="equal">
      <formula>0</formula>
    </cfRule>
  </conditionalFormatting>
  <conditionalFormatting sqref="A11:Z11">
    <cfRule type="cellIs" dxfId="445" priority="157" stopIfTrue="1" operator="equal">
      <formula>0</formula>
    </cfRule>
  </conditionalFormatting>
  <conditionalFormatting sqref="A13:Z13">
    <cfRule type="cellIs" dxfId="444" priority="145" stopIfTrue="1" operator="equal">
      <formula>0</formula>
    </cfRule>
  </conditionalFormatting>
  <conditionalFormatting sqref="A15:Z15">
    <cfRule type="cellIs" dxfId="443" priority="133" stopIfTrue="1" operator="equal">
      <formula>0</formula>
    </cfRule>
  </conditionalFormatting>
  <conditionalFormatting sqref="A17:Z17">
    <cfRule type="cellIs" dxfId="442" priority="121" stopIfTrue="1" operator="equal">
      <formula>0</formula>
    </cfRule>
  </conditionalFormatting>
  <conditionalFormatting sqref="A19:Z19">
    <cfRule type="cellIs" dxfId="441" priority="109" stopIfTrue="1" operator="equal">
      <formula>0</formula>
    </cfRule>
  </conditionalFormatting>
  <conditionalFormatting sqref="A21:Z21">
    <cfRule type="cellIs" dxfId="440" priority="97" stopIfTrue="1" operator="equal">
      <formula>0</formula>
    </cfRule>
  </conditionalFormatting>
  <conditionalFormatting sqref="A23:Z23">
    <cfRule type="cellIs" dxfId="439" priority="85" stopIfTrue="1" operator="equal">
      <formula>0</formula>
    </cfRule>
  </conditionalFormatting>
  <conditionalFormatting sqref="A25:Z25">
    <cfRule type="cellIs" dxfId="438" priority="73" stopIfTrue="1" operator="equal">
      <formula>0</formula>
    </cfRule>
  </conditionalFormatting>
  <conditionalFormatting sqref="A27:Z27">
    <cfRule type="cellIs" dxfId="437" priority="61" stopIfTrue="1" operator="equal">
      <formula>0</formula>
    </cfRule>
  </conditionalFormatting>
  <conditionalFormatting sqref="A29:Z29">
    <cfRule type="cellIs" dxfId="436" priority="49" stopIfTrue="1" operator="equal">
      <formula>0</formula>
    </cfRule>
  </conditionalFormatting>
  <conditionalFormatting sqref="A31:Z31">
    <cfRule type="cellIs" dxfId="435" priority="37" stopIfTrue="1" operator="equal">
      <formula>0</formula>
    </cfRule>
  </conditionalFormatting>
  <conditionalFormatting sqref="A33:Z33">
    <cfRule type="cellIs" dxfId="434" priority="25" stopIfTrue="1" operator="equal">
      <formula>0</formula>
    </cfRule>
  </conditionalFormatting>
  <conditionalFormatting sqref="A35:Z35">
    <cfRule type="cellIs" dxfId="433" priority="13" stopIfTrue="1" operator="equal">
      <formula>0</formula>
    </cfRule>
  </conditionalFormatting>
  <conditionalFormatting sqref="B7:M7">
    <cfRule type="cellIs" dxfId="432" priority="385" stopIfTrue="1" operator="equal">
      <formula>0</formula>
    </cfRule>
  </conditionalFormatting>
  <conditionalFormatting sqref="B37:M37">
    <cfRule type="cellIs" dxfId="431" priority="205" stopIfTrue="1" operator="equal">
      <formula>0</formula>
    </cfRule>
  </conditionalFormatting>
  <conditionalFormatting sqref="N6 N8 N10 N12 N14 N16 N18 N20 N22 N24 N26 N28 N30 N32 N34 N36">
    <cfRule type="cellIs" dxfId="430" priority="409" stopIfTrue="1" operator="equal">
      <formula>1</formula>
    </cfRule>
    <cfRule type="cellIs" dxfId="429" priority="410" stopIfTrue="1" operator="lessThan">
      <formula>0.0005</formula>
    </cfRule>
  </conditionalFormatting>
  <conditionalFormatting sqref="O7:Z7">
    <cfRule type="cellIs" dxfId="428" priority="181" stopIfTrue="1" operator="equal">
      <formula>0</formula>
    </cfRule>
  </conditionalFormatting>
  <conditionalFormatting sqref="O37:Z37">
    <cfRule type="cellIs" dxfId="427" priority="1" stopIfTrue="1" operator="equal">
      <formula>0</formula>
    </cfRule>
  </conditionalFormatting>
  <hyperlinks>
    <hyperlink ref="A45" r:id="rId1" display="Publikation und Tabellen stehen unter der Lizenz CC BY-SA DEED 4.0." xr:uid="{EA3DD060-A055-4FD6-B58B-3394BD02B9E6}"/>
    <hyperlink ref="N45" r:id="rId2" display="Publikation und Tabellen stehen unter der Lizenz CC BY-SA DEED 4.0." xr:uid="{811931D7-7E14-4D81-A99D-361DA5B615A6}"/>
    <hyperlink ref="E43" r:id="rId3" xr:uid="{1A60FE4D-59AC-4538-8404-9B29F3159DDA}"/>
    <hyperlink ref="R43" r:id="rId4" xr:uid="{514FC456-EEE6-4CF2-BB42-2CE22DD59997}"/>
  </hyperlinks>
  <pageMargins left="0.78740157480314965" right="0.78740157480314965" top="0.98425196850393704" bottom="0.98425196850393704" header="0.51181102362204722" footer="0.51181102362204722"/>
  <pageSetup paperSize="9" scale="82" orientation="portrait" r:id="rId5"/>
  <headerFooter scaleWithDoc="0" alignWithMargins="0"/>
  <colBreaks count="2" manualBreakCount="2">
    <brk id="13" max="44" man="1"/>
    <brk id="26" max="39" man="1"/>
  </col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0B6F1-034F-42FE-B6E3-11D77962735E}">
  <dimension ref="A5:G27"/>
  <sheetViews>
    <sheetView tabSelected="1" view="pageBreakPreview" zoomScaleNormal="100" zoomScaleSheetLayoutView="100" workbookViewId="0"/>
  </sheetViews>
  <sheetFormatPr baseColWidth="10" defaultRowHeight="12.75" x14ac:dyDescent="0.2"/>
  <cols>
    <col min="1" max="2" width="11.42578125" style="624"/>
    <col min="3" max="3" width="8.42578125" style="624" customWidth="1"/>
    <col min="4" max="7" width="11.42578125" style="624"/>
  </cols>
  <sheetData>
    <row r="5" spans="1:7" ht="33.75" x14ac:dyDescent="0.5">
      <c r="A5" s="659" t="s">
        <v>458</v>
      </c>
      <c r="B5" s="659"/>
      <c r="C5" s="659"/>
      <c r="D5" s="659" t="s">
        <v>458</v>
      </c>
      <c r="E5" s="659"/>
      <c r="F5" s="659"/>
      <c r="G5" s="659"/>
    </row>
    <row r="6" spans="1:7" x14ac:dyDescent="0.2">
      <c r="A6" s="623"/>
    </row>
    <row r="7" spans="1:7" ht="45.75" x14ac:dyDescent="0.65">
      <c r="A7" s="660" t="s">
        <v>459</v>
      </c>
      <c r="B7" s="660"/>
      <c r="C7" s="660"/>
      <c r="D7" s="660"/>
      <c r="E7" s="660"/>
      <c r="F7" s="660"/>
      <c r="G7" s="660"/>
    </row>
    <row r="9" spans="1:7" ht="33.75" x14ac:dyDescent="0.5">
      <c r="A9" s="659" t="str">
        <f>"Berichtsjahr " &amp; 2018</f>
        <v>Berichtsjahr 2018</v>
      </c>
      <c r="B9" s="659"/>
      <c r="C9" s="659"/>
      <c r="D9" s="659"/>
      <c r="E9" s="659"/>
      <c r="F9" s="659"/>
      <c r="G9" s="659"/>
    </row>
    <row r="10" spans="1:7" ht="33.75" x14ac:dyDescent="0.5">
      <c r="A10" s="625"/>
      <c r="B10" s="625"/>
      <c r="C10" s="625"/>
      <c r="D10" s="625"/>
      <c r="E10" s="625"/>
      <c r="F10" s="625"/>
      <c r="G10" s="625"/>
    </row>
    <row r="11" spans="1:7" x14ac:dyDescent="0.2">
      <c r="A11" s="661" t="s">
        <v>465</v>
      </c>
      <c r="B11" s="661"/>
      <c r="C11" s="661"/>
      <c r="D11" s="661"/>
      <c r="E11" s="661"/>
      <c r="F11" s="661"/>
      <c r="G11" s="661"/>
    </row>
    <row r="12" spans="1:7" x14ac:dyDescent="0.2">
      <c r="A12" s="661"/>
      <c r="B12" s="661"/>
      <c r="C12" s="661"/>
      <c r="D12" s="661"/>
      <c r="E12" s="661"/>
      <c r="F12" s="661"/>
      <c r="G12" s="661"/>
    </row>
    <row r="13" spans="1:7" ht="25.5" x14ac:dyDescent="0.35">
      <c r="A13" s="626"/>
      <c r="C13" s="626"/>
      <c r="E13" s="627"/>
      <c r="G13" s="627"/>
    </row>
    <row r="14" spans="1:7" ht="25.5" x14ac:dyDescent="0.35">
      <c r="A14" s="626"/>
      <c r="C14" s="626"/>
      <c r="E14" s="627"/>
      <c r="G14" s="627"/>
    </row>
    <row r="15" spans="1:7" ht="25.5" x14ac:dyDescent="0.35">
      <c r="A15" s="626"/>
      <c r="C15" s="626"/>
      <c r="E15" s="627"/>
      <c r="G15" s="627"/>
    </row>
    <row r="16" spans="1:7" ht="48" customHeight="1" x14ac:dyDescent="0.2">
      <c r="A16" s="662" t="s">
        <v>460</v>
      </c>
      <c r="B16" s="663"/>
      <c r="C16" s="663"/>
      <c r="D16" s="663"/>
      <c r="E16" s="663"/>
      <c r="F16" s="663"/>
      <c r="G16" s="664"/>
    </row>
    <row r="17" spans="1:7" ht="15.75" x14ac:dyDescent="0.2">
      <c r="A17" s="654" t="s">
        <v>461</v>
      </c>
      <c r="B17" s="655"/>
      <c r="C17" s="655"/>
      <c r="D17" s="655"/>
      <c r="E17" s="628"/>
      <c r="F17" s="628"/>
      <c r="G17" s="629"/>
    </row>
    <row r="18" spans="1:7" ht="15.75" x14ac:dyDescent="0.2">
      <c r="A18" s="638"/>
      <c r="B18" s="639"/>
      <c r="C18" s="639"/>
      <c r="D18" s="639"/>
      <c r="E18" s="628"/>
      <c r="F18" s="628"/>
      <c r="G18" s="629"/>
    </row>
    <row r="19" spans="1:7" ht="15.75" x14ac:dyDescent="0.2">
      <c r="A19" s="630" t="s">
        <v>462</v>
      </c>
      <c r="B19" s="631"/>
      <c r="C19" s="631"/>
      <c r="D19" s="631"/>
      <c r="E19" s="631"/>
      <c r="F19" s="631"/>
      <c r="G19" s="632"/>
    </row>
    <row r="20" spans="1:7" ht="15.75" x14ac:dyDescent="0.2">
      <c r="A20" s="633" t="s">
        <v>463</v>
      </c>
      <c r="B20" s="634"/>
      <c r="C20" s="634"/>
      <c r="D20" s="635" t="s">
        <v>464</v>
      </c>
      <c r="E20" s="636"/>
      <c r="F20" s="636"/>
      <c r="G20" s="637"/>
    </row>
    <row r="21" spans="1:7" x14ac:dyDescent="0.2">
      <c r="A21" s="656"/>
      <c r="B21" s="656"/>
      <c r="C21" s="657"/>
      <c r="D21" s="658"/>
      <c r="E21" s="658"/>
      <c r="F21" s="658"/>
      <c r="G21" s="658"/>
    </row>
    <row r="22" spans="1:7" x14ac:dyDescent="0.2">
      <c r="A22" s="656"/>
      <c r="B22" s="656"/>
      <c r="C22" s="658"/>
      <c r="D22" s="658"/>
      <c r="E22" s="658"/>
      <c r="F22" s="658"/>
      <c r="G22" s="658"/>
    </row>
    <row r="23" spans="1:7" x14ac:dyDescent="0.2">
      <c r="A23" s="656"/>
      <c r="B23" s="656"/>
      <c r="C23" s="657"/>
      <c r="D23" s="657"/>
      <c r="E23" s="657"/>
      <c r="F23" s="657"/>
      <c r="G23" s="657"/>
    </row>
    <row r="24" spans="1:7" x14ac:dyDescent="0.2">
      <c r="A24" s="656"/>
      <c r="B24" s="656"/>
      <c r="C24" s="657"/>
      <c r="D24" s="657"/>
      <c r="E24" s="657"/>
      <c r="F24" s="657"/>
      <c r="G24" s="657"/>
    </row>
    <row r="25" spans="1:7" ht="16.5" x14ac:dyDescent="0.2">
      <c r="A25" s="656"/>
      <c r="B25" s="656"/>
      <c r="C25" s="657"/>
      <c r="D25" s="658"/>
      <c r="E25" s="658"/>
      <c r="F25" s="658"/>
      <c r="G25" s="658"/>
    </row>
    <row r="26" spans="1:7" ht="16.5" x14ac:dyDescent="0.2">
      <c r="A26" s="656"/>
      <c r="B26" s="656"/>
      <c r="C26" s="657"/>
      <c r="D26" s="658"/>
      <c r="E26" s="658"/>
      <c r="F26" s="658"/>
      <c r="G26" s="658"/>
    </row>
    <row r="27" spans="1:7" ht="16.5" x14ac:dyDescent="0.2">
      <c r="A27" s="656"/>
      <c r="B27" s="656"/>
      <c r="C27" s="657"/>
      <c r="D27" s="658"/>
      <c r="E27" s="658"/>
      <c r="F27" s="658"/>
      <c r="G27" s="658"/>
    </row>
  </sheetData>
  <mergeCells count="16">
    <mergeCell ref="A5:G5"/>
    <mergeCell ref="A7:G7"/>
    <mergeCell ref="A9:G9"/>
    <mergeCell ref="A11:G12"/>
    <mergeCell ref="A16:G16"/>
    <mergeCell ref="A17:D17"/>
    <mergeCell ref="A26:B26"/>
    <mergeCell ref="C26:G26"/>
    <mergeCell ref="A27:B27"/>
    <mergeCell ref="C27:G27"/>
    <mergeCell ref="A21:B22"/>
    <mergeCell ref="C21:G22"/>
    <mergeCell ref="A23:B24"/>
    <mergeCell ref="C23:G24"/>
    <mergeCell ref="A25:B25"/>
    <mergeCell ref="C25:G25"/>
  </mergeCells>
  <hyperlinks>
    <hyperlink ref="D20" r:id="rId1" xr:uid="{1DF60238-F279-4625-913D-C2877F5D5164}"/>
    <hyperlink ref="A17" r:id="rId2" xr:uid="{7FC85354-06B4-444C-B1DD-9EC045163E76}"/>
  </hyperlinks>
  <pageMargins left="0.7" right="0.7" top="0.78740157499999996" bottom="0.78740157499999996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F701-6C19-4C25-98F9-B95D7A45D2DD}">
  <dimension ref="A1:AF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5703125" style="25" customWidth="1"/>
    <col min="2" max="2" width="6.42578125" style="25" customWidth="1"/>
    <col min="3" max="3" width="7.28515625" style="25" customWidth="1"/>
    <col min="4" max="4" width="7.42578125" style="25" customWidth="1"/>
    <col min="5" max="5" width="6.28515625" style="25" customWidth="1"/>
    <col min="6" max="6" width="7.140625" style="25" customWidth="1"/>
    <col min="7" max="7" width="7.28515625" style="25" customWidth="1"/>
    <col min="8" max="8" width="6.5703125" style="25" customWidth="1"/>
    <col min="9" max="9" width="7.85546875" style="25" customWidth="1"/>
    <col min="10" max="10" width="8" style="25" customWidth="1"/>
    <col min="11" max="11" width="6.5703125" style="25" customWidth="1"/>
    <col min="12" max="12" width="7.85546875" style="25" customWidth="1"/>
    <col min="13" max="13" width="8" style="25" customWidth="1"/>
    <col min="14" max="14" width="14.42578125" style="25" customWidth="1"/>
    <col min="15" max="15" width="6.5703125" style="25" customWidth="1"/>
    <col min="16" max="16" width="7.85546875" style="25" customWidth="1"/>
    <col min="17" max="17" width="8" style="25" customWidth="1"/>
    <col min="18" max="18" width="6.5703125" style="25" customWidth="1"/>
    <col min="19" max="19" width="7.85546875" style="25" customWidth="1"/>
    <col min="20" max="20" width="8" style="25" customWidth="1"/>
    <col min="21" max="21" width="6.5703125" style="25" customWidth="1"/>
    <col min="22" max="22" width="7.85546875" style="25" customWidth="1"/>
    <col min="23" max="26" width="8" style="25" customWidth="1"/>
    <col min="27" max="27" width="6.5703125" style="25" customWidth="1"/>
    <col min="28" max="28" width="8.7109375" style="25" customWidth="1"/>
    <col min="29" max="29" width="8" style="25" customWidth="1"/>
    <col min="30" max="16384" width="11.42578125" style="25"/>
  </cols>
  <sheetData>
    <row r="1" spans="1:32" s="24" customFormat="1" ht="39.950000000000003" customHeight="1" thickBot="1" x14ac:dyDescent="0.25">
      <c r="A1" s="786" t="str">
        <f>"Tabelle 8.3: Kurse, Unterrichtsstunden und Belegungen nach Ländern und Programmbereichen " &amp;Hilfswerte!B1&amp; " - Berufsbezogene Kurse"</f>
        <v>Tabelle 8.3: Kurse, Unterrichtsstunden und Belegungen nach Ländern und Programmbereichen 2018 - Berufsbezogene Kurse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8"/>
      <c r="N1" s="786" t="str">
        <f>"noch Tabelle 8.3: Kurse, Unterrichtsstunden und  Belegungen nach Ländern und Programmbereichen " &amp;Hilfswerte!B1&amp; " - Berufsbezogene Kurse"</f>
        <v>noch Tabelle 8.3: Kurse, Unterrichtsstunden und  Belegungen nach Ländern und Programmbereichen 2018 - Berufsbezogene Kurse</v>
      </c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8"/>
      <c r="AA1" s="60"/>
      <c r="AB1" s="60"/>
      <c r="AC1" s="60"/>
    </row>
    <row r="2" spans="1:32" s="24" customFormat="1" ht="14.25" customHeight="1" x14ac:dyDescent="0.2">
      <c r="A2" s="708" t="s">
        <v>14</v>
      </c>
      <c r="B2" s="766" t="s">
        <v>65</v>
      </c>
      <c r="C2" s="781"/>
      <c r="D2" s="784"/>
      <c r="E2" s="774" t="s">
        <v>63</v>
      </c>
      <c r="F2" s="774"/>
      <c r="G2" s="774"/>
      <c r="H2" s="774"/>
      <c r="I2" s="774"/>
      <c r="J2" s="774"/>
      <c r="K2" s="774"/>
      <c r="L2" s="774"/>
      <c r="M2" s="776"/>
      <c r="N2" s="708" t="s">
        <v>14</v>
      </c>
      <c r="O2" s="766" t="s">
        <v>63</v>
      </c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3"/>
    </row>
    <row r="3" spans="1:32" s="69" customFormat="1" ht="39.75" customHeight="1" x14ac:dyDescent="0.2">
      <c r="A3" s="709"/>
      <c r="B3" s="767"/>
      <c r="C3" s="782"/>
      <c r="D3" s="785"/>
      <c r="E3" s="703" t="s">
        <v>1</v>
      </c>
      <c r="F3" s="703"/>
      <c r="G3" s="704"/>
      <c r="H3" s="779" t="s">
        <v>2</v>
      </c>
      <c r="I3" s="703"/>
      <c r="J3" s="704"/>
      <c r="K3" s="779" t="s">
        <v>21</v>
      </c>
      <c r="L3" s="703"/>
      <c r="M3" s="705"/>
      <c r="N3" s="789"/>
      <c r="O3" s="778" t="s">
        <v>22</v>
      </c>
      <c r="P3" s="778"/>
      <c r="Q3" s="778"/>
      <c r="R3" s="778" t="s">
        <v>367</v>
      </c>
      <c r="S3" s="778"/>
      <c r="T3" s="778"/>
      <c r="U3" s="778" t="s">
        <v>409</v>
      </c>
      <c r="V3" s="778"/>
      <c r="W3" s="779"/>
      <c r="X3" s="779" t="s">
        <v>45</v>
      </c>
      <c r="Y3" s="703"/>
      <c r="Z3" s="705"/>
      <c r="AB3" s="780"/>
      <c r="AC3" s="780"/>
      <c r="AD3" s="780"/>
      <c r="AE3" s="780"/>
      <c r="AF3" s="780"/>
    </row>
    <row r="4" spans="1:32" ht="48" x14ac:dyDescent="0.2">
      <c r="A4" s="710"/>
      <c r="B4" s="309" t="s">
        <v>18</v>
      </c>
      <c r="C4" s="308" t="s">
        <v>19</v>
      </c>
      <c r="D4" s="309" t="s">
        <v>20</v>
      </c>
      <c r="E4" s="331" t="s">
        <v>18</v>
      </c>
      <c r="F4" s="308" t="s">
        <v>19</v>
      </c>
      <c r="G4" s="309" t="s">
        <v>20</v>
      </c>
      <c r="H4" s="308" t="s">
        <v>18</v>
      </c>
      <c r="I4" s="308" t="s">
        <v>19</v>
      </c>
      <c r="J4" s="309" t="s">
        <v>20</v>
      </c>
      <c r="K4" s="308" t="s">
        <v>18</v>
      </c>
      <c r="L4" s="308" t="s">
        <v>19</v>
      </c>
      <c r="M4" s="330" t="s">
        <v>20</v>
      </c>
      <c r="N4" s="790"/>
      <c r="O4" s="308" t="s">
        <v>18</v>
      </c>
      <c r="P4" s="308" t="s">
        <v>19</v>
      </c>
      <c r="Q4" s="309" t="s">
        <v>20</v>
      </c>
      <c r="R4" s="308" t="s">
        <v>18</v>
      </c>
      <c r="S4" s="308" t="s">
        <v>19</v>
      </c>
      <c r="T4" s="309" t="s">
        <v>20</v>
      </c>
      <c r="U4" s="308" t="s">
        <v>18</v>
      </c>
      <c r="V4" s="308" t="s">
        <v>19</v>
      </c>
      <c r="W4" s="308" t="s">
        <v>20</v>
      </c>
      <c r="X4" s="308" t="s">
        <v>18</v>
      </c>
      <c r="Y4" s="308" t="s">
        <v>19</v>
      </c>
      <c r="Z4" s="330" t="s">
        <v>20</v>
      </c>
      <c r="AB4" s="780"/>
      <c r="AC4" s="780"/>
      <c r="AD4" s="780"/>
      <c r="AE4" s="780"/>
      <c r="AF4" s="780"/>
    </row>
    <row r="5" spans="1:32" s="31" customFormat="1" ht="12.75" customHeight="1" x14ac:dyDescent="0.2">
      <c r="A5" s="706" t="s">
        <v>83</v>
      </c>
      <c r="B5" s="251">
        <v>24243</v>
      </c>
      <c r="C5" s="251">
        <v>628765</v>
      </c>
      <c r="D5" s="262">
        <v>229340</v>
      </c>
      <c r="E5" s="251">
        <v>585</v>
      </c>
      <c r="F5" s="251">
        <v>8559</v>
      </c>
      <c r="G5" s="262">
        <v>6495</v>
      </c>
      <c r="H5" s="251">
        <v>951</v>
      </c>
      <c r="I5" s="251">
        <v>17619</v>
      </c>
      <c r="J5" s="262">
        <v>8569</v>
      </c>
      <c r="K5" s="251">
        <v>7279</v>
      </c>
      <c r="L5" s="251">
        <v>114639</v>
      </c>
      <c r="M5" s="298">
        <v>83984</v>
      </c>
      <c r="N5" s="706" t="s">
        <v>83</v>
      </c>
      <c r="O5" s="251">
        <v>9887</v>
      </c>
      <c r="P5" s="251">
        <v>362313</v>
      </c>
      <c r="Q5" s="262">
        <v>87812</v>
      </c>
      <c r="R5" s="251">
        <v>5421</v>
      </c>
      <c r="S5" s="251">
        <v>107036</v>
      </c>
      <c r="T5" s="262">
        <v>41398</v>
      </c>
      <c r="U5" s="251">
        <v>55</v>
      </c>
      <c r="V5" s="251">
        <v>16269</v>
      </c>
      <c r="W5" s="262">
        <v>578</v>
      </c>
      <c r="X5" s="251">
        <v>65</v>
      </c>
      <c r="Y5" s="251">
        <v>2330</v>
      </c>
      <c r="Z5" s="298">
        <v>504</v>
      </c>
      <c r="AB5" s="780"/>
      <c r="AC5" s="780"/>
      <c r="AD5" s="780"/>
      <c r="AE5" s="780"/>
      <c r="AF5" s="780"/>
    </row>
    <row r="6" spans="1:32" s="31" customFormat="1" ht="12.75" customHeight="1" x14ac:dyDescent="0.2">
      <c r="A6" s="690"/>
      <c r="B6" s="71">
        <v>1</v>
      </c>
      <c r="C6" s="72">
        <v>1</v>
      </c>
      <c r="D6" s="72">
        <v>1</v>
      </c>
      <c r="E6" s="73">
        <v>2.4129999999999999E-2</v>
      </c>
      <c r="F6" s="68">
        <v>1.3610000000000001E-2</v>
      </c>
      <c r="G6" s="68">
        <v>2.8320000000000001E-2</v>
      </c>
      <c r="H6" s="73">
        <v>3.9230000000000001E-2</v>
      </c>
      <c r="I6" s="68">
        <v>2.802E-2</v>
      </c>
      <c r="J6" s="68">
        <v>3.7359999999999997E-2</v>
      </c>
      <c r="K6" s="73">
        <v>0.30025000000000002</v>
      </c>
      <c r="L6" s="68">
        <v>0.18232000000000001</v>
      </c>
      <c r="M6" s="81">
        <v>0.36620000000000003</v>
      </c>
      <c r="N6" s="690"/>
      <c r="O6" s="73">
        <v>0.40783000000000003</v>
      </c>
      <c r="P6" s="68">
        <v>0.57623000000000002</v>
      </c>
      <c r="Q6" s="68">
        <v>0.38289000000000001</v>
      </c>
      <c r="R6" s="73">
        <v>0.22361</v>
      </c>
      <c r="S6" s="68">
        <v>0.17022999999999999</v>
      </c>
      <c r="T6" s="68">
        <v>0.18051</v>
      </c>
      <c r="U6" s="73">
        <v>2.2699999999999999E-3</v>
      </c>
      <c r="V6" s="68">
        <v>2.5870000000000001E-2</v>
      </c>
      <c r="W6" s="68">
        <v>2.5200000000000001E-3</v>
      </c>
      <c r="X6" s="73">
        <v>2.6800000000000001E-3</v>
      </c>
      <c r="Y6" s="68">
        <v>3.7100000000000002E-3</v>
      </c>
      <c r="Z6" s="81">
        <v>2.2000000000000001E-3</v>
      </c>
      <c r="AB6" s="780"/>
      <c r="AC6" s="780"/>
      <c r="AD6" s="780"/>
      <c r="AE6" s="780"/>
      <c r="AF6" s="780"/>
    </row>
    <row r="7" spans="1:32" s="31" customFormat="1" ht="12.75" customHeight="1" x14ac:dyDescent="0.2">
      <c r="A7" s="690" t="s">
        <v>84</v>
      </c>
      <c r="B7" s="251">
        <v>957</v>
      </c>
      <c r="C7" s="251">
        <v>44886</v>
      </c>
      <c r="D7" s="262">
        <v>8976</v>
      </c>
      <c r="E7" s="251">
        <v>56</v>
      </c>
      <c r="F7" s="251">
        <v>984</v>
      </c>
      <c r="G7" s="262">
        <v>398</v>
      </c>
      <c r="H7" s="251">
        <v>25</v>
      </c>
      <c r="I7" s="251">
        <v>322</v>
      </c>
      <c r="J7" s="262">
        <v>155</v>
      </c>
      <c r="K7" s="251">
        <v>8</v>
      </c>
      <c r="L7" s="251">
        <v>226</v>
      </c>
      <c r="M7" s="298">
        <v>55</v>
      </c>
      <c r="N7" s="690" t="s">
        <v>84</v>
      </c>
      <c r="O7" s="251">
        <v>154</v>
      </c>
      <c r="P7" s="251">
        <v>13110</v>
      </c>
      <c r="Q7" s="262">
        <v>1395</v>
      </c>
      <c r="R7" s="251">
        <v>702</v>
      </c>
      <c r="S7" s="251">
        <v>29670</v>
      </c>
      <c r="T7" s="262">
        <v>5652</v>
      </c>
      <c r="U7" s="251">
        <v>8</v>
      </c>
      <c r="V7" s="251">
        <v>490</v>
      </c>
      <c r="W7" s="262">
        <v>39</v>
      </c>
      <c r="X7" s="251">
        <v>4</v>
      </c>
      <c r="Y7" s="251">
        <v>84</v>
      </c>
      <c r="Z7" s="298">
        <v>1282</v>
      </c>
      <c r="AB7" s="780"/>
      <c r="AC7" s="780"/>
      <c r="AD7" s="780"/>
      <c r="AE7" s="780"/>
      <c r="AF7" s="780"/>
    </row>
    <row r="8" spans="1:32" s="75" customFormat="1" ht="12.75" customHeight="1" x14ac:dyDescent="0.2">
      <c r="A8" s="690"/>
      <c r="B8" s="71">
        <v>1</v>
      </c>
      <c r="C8" s="72">
        <v>1</v>
      </c>
      <c r="D8" s="72">
        <v>1</v>
      </c>
      <c r="E8" s="73">
        <v>5.8520000000000003E-2</v>
      </c>
      <c r="F8" s="68">
        <v>2.1919999999999999E-2</v>
      </c>
      <c r="G8" s="68">
        <v>4.4339999999999997E-2</v>
      </c>
      <c r="H8" s="73">
        <v>2.6120000000000001E-2</v>
      </c>
      <c r="I8" s="68">
        <v>7.1700000000000002E-3</v>
      </c>
      <c r="J8" s="68">
        <v>1.7270000000000001E-2</v>
      </c>
      <c r="K8" s="73">
        <v>8.3599999999999994E-3</v>
      </c>
      <c r="L8" s="68">
        <v>5.0299999999999997E-3</v>
      </c>
      <c r="M8" s="81">
        <v>6.13E-3</v>
      </c>
      <c r="N8" s="690"/>
      <c r="O8" s="73">
        <v>0.16092000000000001</v>
      </c>
      <c r="P8" s="68">
        <v>0.29207</v>
      </c>
      <c r="Q8" s="68">
        <v>0.15540999999999999</v>
      </c>
      <c r="R8" s="73">
        <v>0.73353999999999997</v>
      </c>
      <c r="S8" s="68">
        <v>0.66100999999999999</v>
      </c>
      <c r="T8" s="68">
        <v>0.62968000000000002</v>
      </c>
      <c r="U8" s="73">
        <v>8.3599999999999994E-3</v>
      </c>
      <c r="V8" s="68">
        <v>1.0919999999999999E-2</v>
      </c>
      <c r="W8" s="68">
        <v>4.3400000000000001E-3</v>
      </c>
      <c r="X8" s="73">
        <v>4.1799999999999997E-3</v>
      </c>
      <c r="Y8" s="68">
        <v>1.8699999999999999E-3</v>
      </c>
      <c r="Z8" s="81">
        <v>0.14283000000000001</v>
      </c>
      <c r="AB8" s="780"/>
      <c r="AC8" s="780"/>
      <c r="AD8" s="780"/>
      <c r="AE8" s="780"/>
      <c r="AF8" s="780"/>
    </row>
    <row r="9" spans="1:32" s="31" customFormat="1" ht="12.75" customHeight="1" x14ac:dyDescent="0.2">
      <c r="A9" s="690" t="s">
        <v>85</v>
      </c>
      <c r="B9" s="251">
        <v>4213</v>
      </c>
      <c r="C9" s="251">
        <v>126455</v>
      </c>
      <c r="D9" s="262">
        <v>39924</v>
      </c>
      <c r="E9" s="251">
        <v>52</v>
      </c>
      <c r="F9" s="251">
        <v>826</v>
      </c>
      <c r="G9" s="262">
        <v>435</v>
      </c>
      <c r="H9" s="251">
        <v>108</v>
      </c>
      <c r="I9" s="251">
        <v>3455</v>
      </c>
      <c r="J9" s="262">
        <v>1468</v>
      </c>
      <c r="K9" s="251">
        <v>29</v>
      </c>
      <c r="L9" s="251">
        <v>680</v>
      </c>
      <c r="M9" s="298">
        <v>290</v>
      </c>
      <c r="N9" s="690" t="s">
        <v>85</v>
      </c>
      <c r="O9" s="251">
        <v>2716</v>
      </c>
      <c r="P9" s="251">
        <v>82840</v>
      </c>
      <c r="Q9" s="262">
        <v>26920</v>
      </c>
      <c r="R9" s="251">
        <v>1245</v>
      </c>
      <c r="S9" s="251">
        <v>32356</v>
      </c>
      <c r="T9" s="262">
        <v>10377</v>
      </c>
      <c r="U9" s="251">
        <v>0</v>
      </c>
      <c r="V9" s="251">
        <v>0</v>
      </c>
      <c r="W9" s="262">
        <v>0</v>
      </c>
      <c r="X9" s="251">
        <v>63</v>
      </c>
      <c r="Y9" s="251">
        <v>6298</v>
      </c>
      <c r="Z9" s="298">
        <v>434</v>
      </c>
      <c r="AB9" s="780"/>
      <c r="AC9" s="780"/>
      <c r="AD9" s="780"/>
      <c r="AE9" s="780"/>
      <c r="AF9" s="780"/>
    </row>
    <row r="10" spans="1:32" s="75" customFormat="1" ht="12.75" customHeight="1" x14ac:dyDescent="0.2">
      <c r="A10" s="690"/>
      <c r="B10" s="71">
        <v>1</v>
      </c>
      <c r="C10" s="72">
        <v>1</v>
      </c>
      <c r="D10" s="72">
        <v>1</v>
      </c>
      <c r="E10" s="73">
        <v>1.234E-2</v>
      </c>
      <c r="F10" s="68">
        <v>6.5300000000000002E-3</v>
      </c>
      <c r="G10" s="68">
        <v>1.09E-2</v>
      </c>
      <c r="H10" s="73">
        <v>2.563E-2</v>
      </c>
      <c r="I10" s="68">
        <v>2.7320000000000001E-2</v>
      </c>
      <c r="J10" s="68">
        <v>3.6769999999999997E-2</v>
      </c>
      <c r="K10" s="73">
        <v>6.8799999999999998E-3</v>
      </c>
      <c r="L10" s="68">
        <v>5.3800000000000002E-3</v>
      </c>
      <c r="M10" s="81">
        <v>7.26E-3</v>
      </c>
      <c r="N10" s="690"/>
      <c r="O10" s="73">
        <v>0.64466999999999997</v>
      </c>
      <c r="P10" s="68">
        <v>0.65508999999999995</v>
      </c>
      <c r="Q10" s="68">
        <v>0.67427999999999999</v>
      </c>
      <c r="R10" s="73">
        <v>0.29550999999999999</v>
      </c>
      <c r="S10" s="68">
        <v>0.25586999999999999</v>
      </c>
      <c r="T10" s="68">
        <v>0.25991999999999998</v>
      </c>
      <c r="U10" s="73" t="s">
        <v>452</v>
      </c>
      <c r="V10" s="68" t="s">
        <v>452</v>
      </c>
      <c r="W10" s="68" t="s">
        <v>452</v>
      </c>
      <c r="X10" s="73">
        <v>1.495E-2</v>
      </c>
      <c r="Y10" s="68">
        <v>4.9799999999999997E-2</v>
      </c>
      <c r="Z10" s="81">
        <v>1.0869999999999999E-2</v>
      </c>
      <c r="AB10" s="780"/>
      <c r="AC10" s="780"/>
      <c r="AD10" s="780"/>
      <c r="AE10" s="780"/>
      <c r="AF10" s="780"/>
    </row>
    <row r="11" spans="1:32" s="31" customFormat="1" ht="12.75" customHeight="1" x14ac:dyDescent="0.2">
      <c r="A11" s="690" t="s">
        <v>86</v>
      </c>
      <c r="B11" s="251">
        <v>406</v>
      </c>
      <c r="C11" s="251">
        <v>15284</v>
      </c>
      <c r="D11" s="262">
        <v>3640</v>
      </c>
      <c r="E11" s="251">
        <v>32</v>
      </c>
      <c r="F11" s="251">
        <v>199</v>
      </c>
      <c r="G11" s="262">
        <v>340</v>
      </c>
      <c r="H11" s="251">
        <v>5</v>
      </c>
      <c r="I11" s="251">
        <v>98</v>
      </c>
      <c r="J11" s="262">
        <v>40</v>
      </c>
      <c r="K11" s="251">
        <v>18</v>
      </c>
      <c r="L11" s="251">
        <v>368</v>
      </c>
      <c r="M11" s="298">
        <v>222</v>
      </c>
      <c r="N11" s="690" t="s">
        <v>86</v>
      </c>
      <c r="O11" s="251">
        <v>143</v>
      </c>
      <c r="P11" s="251">
        <v>10323</v>
      </c>
      <c r="Q11" s="262">
        <v>1414</v>
      </c>
      <c r="R11" s="251">
        <v>206</v>
      </c>
      <c r="S11" s="251">
        <v>4222</v>
      </c>
      <c r="T11" s="262">
        <v>1602</v>
      </c>
      <c r="U11" s="251">
        <v>0</v>
      </c>
      <c r="V11" s="251">
        <v>0</v>
      </c>
      <c r="W11" s="262">
        <v>0</v>
      </c>
      <c r="X11" s="251">
        <v>2</v>
      </c>
      <c r="Y11" s="251">
        <v>74</v>
      </c>
      <c r="Z11" s="298">
        <v>22</v>
      </c>
      <c r="AB11" s="780"/>
      <c r="AC11" s="780"/>
      <c r="AD11" s="780"/>
      <c r="AE11" s="780"/>
      <c r="AF11" s="780"/>
    </row>
    <row r="12" spans="1:32" s="75" customFormat="1" ht="12.75" customHeight="1" x14ac:dyDescent="0.2">
      <c r="A12" s="690"/>
      <c r="B12" s="71">
        <v>1</v>
      </c>
      <c r="C12" s="72">
        <v>1</v>
      </c>
      <c r="D12" s="72">
        <v>1</v>
      </c>
      <c r="E12" s="73">
        <v>7.8820000000000001E-2</v>
      </c>
      <c r="F12" s="68">
        <v>1.302E-2</v>
      </c>
      <c r="G12" s="68">
        <v>9.3410000000000007E-2</v>
      </c>
      <c r="H12" s="73">
        <v>1.2319999999999999E-2</v>
      </c>
      <c r="I12" s="68">
        <v>6.4099999999999999E-3</v>
      </c>
      <c r="J12" s="68">
        <v>1.099E-2</v>
      </c>
      <c r="K12" s="73">
        <v>4.4330000000000001E-2</v>
      </c>
      <c r="L12" s="68">
        <v>2.4080000000000001E-2</v>
      </c>
      <c r="M12" s="81">
        <v>6.0990000000000003E-2</v>
      </c>
      <c r="N12" s="690"/>
      <c r="O12" s="73">
        <v>0.35221999999999998</v>
      </c>
      <c r="P12" s="68">
        <v>0.67540999999999995</v>
      </c>
      <c r="Q12" s="68">
        <v>0.38846000000000003</v>
      </c>
      <c r="R12" s="73">
        <v>0.50739000000000001</v>
      </c>
      <c r="S12" s="68">
        <v>0.27623999999999999</v>
      </c>
      <c r="T12" s="68">
        <v>0.44011</v>
      </c>
      <c r="U12" s="73" t="s">
        <v>452</v>
      </c>
      <c r="V12" s="68" t="s">
        <v>452</v>
      </c>
      <c r="W12" s="68" t="s">
        <v>452</v>
      </c>
      <c r="X12" s="73">
        <v>4.9300000000000004E-3</v>
      </c>
      <c r="Y12" s="68">
        <v>4.8399999999999997E-3</v>
      </c>
      <c r="Z12" s="81">
        <v>6.0400000000000002E-3</v>
      </c>
    </row>
    <row r="13" spans="1:32" s="31" customFormat="1" ht="12.75" customHeight="1" x14ac:dyDescent="0.2">
      <c r="A13" s="690" t="s">
        <v>87</v>
      </c>
      <c r="B13" s="251">
        <v>202</v>
      </c>
      <c r="C13" s="251">
        <v>15463</v>
      </c>
      <c r="D13" s="262">
        <v>2198</v>
      </c>
      <c r="E13" s="251">
        <v>3</v>
      </c>
      <c r="F13" s="251">
        <v>839</v>
      </c>
      <c r="G13" s="262">
        <v>37</v>
      </c>
      <c r="H13" s="251">
        <v>1</v>
      </c>
      <c r="I13" s="251">
        <v>35</v>
      </c>
      <c r="J13" s="262">
        <v>12</v>
      </c>
      <c r="K13" s="251">
        <v>0</v>
      </c>
      <c r="L13" s="251">
        <v>0</v>
      </c>
      <c r="M13" s="298">
        <v>0</v>
      </c>
      <c r="N13" s="690" t="s">
        <v>87</v>
      </c>
      <c r="O13" s="251">
        <v>31</v>
      </c>
      <c r="P13" s="251">
        <v>11322</v>
      </c>
      <c r="Q13" s="262">
        <v>525</v>
      </c>
      <c r="R13" s="251">
        <v>167</v>
      </c>
      <c r="S13" s="251">
        <v>3267</v>
      </c>
      <c r="T13" s="262">
        <v>1624</v>
      </c>
      <c r="U13" s="251">
        <v>0</v>
      </c>
      <c r="V13" s="251">
        <v>0</v>
      </c>
      <c r="W13" s="262">
        <v>0</v>
      </c>
      <c r="X13" s="251">
        <v>0</v>
      </c>
      <c r="Y13" s="251">
        <v>0</v>
      </c>
      <c r="Z13" s="298">
        <v>0</v>
      </c>
      <c r="AB13" s="34"/>
    </row>
    <row r="14" spans="1:32" s="75" customFormat="1" ht="12.75" customHeight="1" x14ac:dyDescent="0.2">
      <c r="A14" s="690"/>
      <c r="B14" s="71">
        <v>1</v>
      </c>
      <c r="C14" s="72">
        <v>1</v>
      </c>
      <c r="D14" s="72">
        <v>1</v>
      </c>
      <c r="E14" s="73">
        <v>1.485E-2</v>
      </c>
      <c r="F14" s="68">
        <v>5.4260000000000003E-2</v>
      </c>
      <c r="G14" s="68">
        <v>1.6830000000000001E-2</v>
      </c>
      <c r="H14" s="73">
        <v>4.9500000000000004E-3</v>
      </c>
      <c r="I14" s="68">
        <v>2.2599999999999999E-3</v>
      </c>
      <c r="J14" s="68">
        <v>5.4599999999999996E-3</v>
      </c>
      <c r="K14" s="73" t="s">
        <v>452</v>
      </c>
      <c r="L14" s="68" t="s">
        <v>452</v>
      </c>
      <c r="M14" s="81" t="s">
        <v>452</v>
      </c>
      <c r="N14" s="690"/>
      <c r="O14" s="73">
        <v>0.15347</v>
      </c>
      <c r="P14" s="68">
        <v>0.73219999999999996</v>
      </c>
      <c r="Q14" s="68">
        <v>0.23885000000000001</v>
      </c>
      <c r="R14" s="73">
        <v>0.82672999999999996</v>
      </c>
      <c r="S14" s="68">
        <v>0.21128</v>
      </c>
      <c r="T14" s="68">
        <v>0.73885000000000001</v>
      </c>
      <c r="U14" s="73" t="s">
        <v>452</v>
      </c>
      <c r="V14" s="68" t="s">
        <v>452</v>
      </c>
      <c r="W14" s="68" t="s">
        <v>452</v>
      </c>
      <c r="X14" s="73" t="s">
        <v>452</v>
      </c>
      <c r="Y14" s="68" t="s">
        <v>452</v>
      </c>
      <c r="Z14" s="81" t="s">
        <v>452</v>
      </c>
      <c r="AB14" s="34"/>
    </row>
    <row r="15" spans="1:32" s="31" customFormat="1" ht="12" customHeight="1" x14ac:dyDescent="0.2">
      <c r="A15" s="690" t="s">
        <v>88</v>
      </c>
      <c r="B15" s="251">
        <v>2988</v>
      </c>
      <c r="C15" s="251">
        <v>84097</v>
      </c>
      <c r="D15" s="262">
        <v>33576</v>
      </c>
      <c r="E15" s="251">
        <v>15</v>
      </c>
      <c r="F15" s="251">
        <v>1804</v>
      </c>
      <c r="G15" s="262">
        <v>146</v>
      </c>
      <c r="H15" s="251">
        <v>27</v>
      </c>
      <c r="I15" s="251">
        <v>405</v>
      </c>
      <c r="J15" s="262">
        <v>213</v>
      </c>
      <c r="K15" s="251">
        <v>19</v>
      </c>
      <c r="L15" s="251">
        <v>171</v>
      </c>
      <c r="M15" s="298">
        <v>68</v>
      </c>
      <c r="N15" s="690" t="s">
        <v>88</v>
      </c>
      <c r="O15" s="251">
        <v>2102</v>
      </c>
      <c r="P15" s="251">
        <v>59906</v>
      </c>
      <c r="Q15" s="262">
        <v>25709</v>
      </c>
      <c r="R15" s="251">
        <v>800</v>
      </c>
      <c r="S15" s="251">
        <v>12815</v>
      </c>
      <c r="T15" s="262">
        <v>6957</v>
      </c>
      <c r="U15" s="251">
        <v>0</v>
      </c>
      <c r="V15" s="251">
        <v>0</v>
      </c>
      <c r="W15" s="262">
        <v>0</v>
      </c>
      <c r="X15" s="251">
        <v>25</v>
      </c>
      <c r="Y15" s="251">
        <v>8996</v>
      </c>
      <c r="Z15" s="298">
        <v>483</v>
      </c>
      <c r="AB15" s="34"/>
    </row>
    <row r="16" spans="1:32" s="75" customFormat="1" ht="12" customHeight="1" x14ac:dyDescent="0.2">
      <c r="A16" s="690"/>
      <c r="B16" s="71">
        <v>1</v>
      </c>
      <c r="C16" s="72">
        <v>1</v>
      </c>
      <c r="D16" s="72">
        <v>1</v>
      </c>
      <c r="E16" s="73">
        <v>5.0200000000000002E-3</v>
      </c>
      <c r="F16" s="68">
        <v>2.145E-2</v>
      </c>
      <c r="G16" s="68">
        <v>4.3499999999999997E-3</v>
      </c>
      <c r="H16" s="73">
        <v>9.0399999999999994E-3</v>
      </c>
      <c r="I16" s="68">
        <v>4.8199999999999996E-3</v>
      </c>
      <c r="J16" s="68">
        <v>6.3400000000000001E-3</v>
      </c>
      <c r="K16" s="73">
        <v>6.3600000000000002E-3</v>
      </c>
      <c r="L16" s="68">
        <v>2.0300000000000001E-3</v>
      </c>
      <c r="M16" s="81">
        <v>2.0300000000000001E-3</v>
      </c>
      <c r="N16" s="690"/>
      <c r="O16" s="73">
        <v>0.70347999999999999</v>
      </c>
      <c r="P16" s="68">
        <v>0.71233999999999997</v>
      </c>
      <c r="Q16" s="68">
        <v>0.76570000000000005</v>
      </c>
      <c r="R16" s="73">
        <v>0.26773999999999998</v>
      </c>
      <c r="S16" s="68">
        <v>0.15237999999999999</v>
      </c>
      <c r="T16" s="68">
        <v>0.2072</v>
      </c>
      <c r="U16" s="73" t="s">
        <v>452</v>
      </c>
      <c r="V16" s="68" t="s">
        <v>452</v>
      </c>
      <c r="W16" s="68" t="s">
        <v>452</v>
      </c>
      <c r="X16" s="73">
        <v>8.3700000000000007E-3</v>
      </c>
      <c r="Y16" s="68">
        <v>0.10697</v>
      </c>
      <c r="Z16" s="81">
        <v>1.439E-2</v>
      </c>
      <c r="AB16" s="34"/>
    </row>
    <row r="17" spans="1:26" s="31" customFormat="1" ht="12.75" customHeight="1" x14ac:dyDescent="0.2">
      <c r="A17" s="690" t="s">
        <v>89</v>
      </c>
      <c r="B17" s="251">
        <v>6118</v>
      </c>
      <c r="C17" s="251">
        <v>208158</v>
      </c>
      <c r="D17" s="262">
        <v>53723</v>
      </c>
      <c r="E17" s="251">
        <v>459</v>
      </c>
      <c r="F17" s="251">
        <v>6145</v>
      </c>
      <c r="G17" s="262">
        <v>6064</v>
      </c>
      <c r="H17" s="251">
        <v>40</v>
      </c>
      <c r="I17" s="251">
        <v>592</v>
      </c>
      <c r="J17" s="262">
        <v>280</v>
      </c>
      <c r="K17" s="251">
        <v>200</v>
      </c>
      <c r="L17" s="251">
        <v>5688</v>
      </c>
      <c r="M17" s="298">
        <v>2293</v>
      </c>
      <c r="N17" s="690" t="s">
        <v>89</v>
      </c>
      <c r="O17" s="251">
        <v>3312</v>
      </c>
      <c r="P17" s="251">
        <v>142829</v>
      </c>
      <c r="Q17" s="262">
        <v>29589</v>
      </c>
      <c r="R17" s="251">
        <v>1993</v>
      </c>
      <c r="S17" s="251">
        <v>36684</v>
      </c>
      <c r="T17" s="262">
        <v>14307</v>
      </c>
      <c r="U17" s="251">
        <v>12</v>
      </c>
      <c r="V17" s="251">
        <v>612</v>
      </c>
      <c r="W17" s="262">
        <v>143</v>
      </c>
      <c r="X17" s="251">
        <v>102</v>
      </c>
      <c r="Y17" s="251">
        <v>15608</v>
      </c>
      <c r="Z17" s="298">
        <v>1047</v>
      </c>
    </row>
    <row r="18" spans="1:26" s="75" customFormat="1" ht="12.75" customHeight="1" x14ac:dyDescent="0.2">
      <c r="A18" s="690"/>
      <c r="B18" s="71">
        <v>1</v>
      </c>
      <c r="C18" s="72">
        <v>1</v>
      </c>
      <c r="D18" s="72">
        <v>1</v>
      </c>
      <c r="E18" s="73">
        <v>7.5020000000000003E-2</v>
      </c>
      <c r="F18" s="68">
        <v>2.9520000000000001E-2</v>
      </c>
      <c r="G18" s="68">
        <v>0.11287999999999999</v>
      </c>
      <c r="H18" s="73">
        <v>6.5399999999999998E-3</v>
      </c>
      <c r="I18" s="68">
        <v>2.8400000000000001E-3</v>
      </c>
      <c r="J18" s="68">
        <v>5.2100000000000002E-3</v>
      </c>
      <c r="K18" s="73">
        <v>3.2689999999999997E-2</v>
      </c>
      <c r="L18" s="68">
        <v>2.733E-2</v>
      </c>
      <c r="M18" s="81">
        <v>4.2680000000000003E-2</v>
      </c>
      <c r="N18" s="690"/>
      <c r="O18" s="73">
        <v>0.54135</v>
      </c>
      <c r="P18" s="68">
        <v>0.68615999999999999</v>
      </c>
      <c r="Q18" s="68">
        <v>0.55076999999999998</v>
      </c>
      <c r="R18" s="73">
        <v>0.32575999999999999</v>
      </c>
      <c r="S18" s="68">
        <v>0.17623</v>
      </c>
      <c r="T18" s="68">
        <v>0.26630999999999999</v>
      </c>
      <c r="U18" s="73">
        <v>1.9599999999999999E-3</v>
      </c>
      <c r="V18" s="68">
        <v>2.9399999999999999E-3</v>
      </c>
      <c r="W18" s="68">
        <v>2.66E-3</v>
      </c>
      <c r="X18" s="73">
        <v>1.6670000000000001E-2</v>
      </c>
      <c r="Y18" s="68">
        <v>7.4980000000000005E-2</v>
      </c>
      <c r="Z18" s="81">
        <v>1.949E-2</v>
      </c>
    </row>
    <row r="19" spans="1:26" s="31" customFormat="1" ht="12.75" customHeight="1" x14ac:dyDescent="0.2">
      <c r="A19" s="690" t="s">
        <v>90</v>
      </c>
      <c r="B19" s="251">
        <v>162</v>
      </c>
      <c r="C19" s="251">
        <v>4054</v>
      </c>
      <c r="D19" s="262">
        <v>1788</v>
      </c>
      <c r="E19" s="251">
        <v>85</v>
      </c>
      <c r="F19" s="251">
        <v>859</v>
      </c>
      <c r="G19" s="262">
        <v>1015</v>
      </c>
      <c r="H19" s="251">
        <v>1</v>
      </c>
      <c r="I19" s="251">
        <v>4</v>
      </c>
      <c r="J19" s="262">
        <v>5</v>
      </c>
      <c r="K19" s="251">
        <v>2</v>
      </c>
      <c r="L19" s="251">
        <v>16</v>
      </c>
      <c r="M19" s="298">
        <v>26</v>
      </c>
      <c r="N19" s="690" t="s">
        <v>90</v>
      </c>
      <c r="O19" s="251">
        <v>39</v>
      </c>
      <c r="P19" s="251">
        <v>2480</v>
      </c>
      <c r="Q19" s="262">
        <v>471</v>
      </c>
      <c r="R19" s="251">
        <v>35</v>
      </c>
      <c r="S19" s="251">
        <v>695</v>
      </c>
      <c r="T19" s="262">
        <v>271</v>
      </c>
      <c r="U19" s="251">
        <v>0</v>
      </c>
      <c r="V19" s="251">
        <v>0</v>
      </c>
      <c r="W19" s="262">
        <v>0</v>
      </c>
      <c r="X19" s="251">
        <v>0</v>
      </c>
      <c r="Y19" s="251">
        <v>0</v>
      </c>
      <c r="Z19" s="298">
        <v>0</v>
      </c>
    </row>
    <row r="20" spans="1:26" s="75" customFormat="1" ht="12.75" customHeight="1" x14ac:dyDescent="0.2">
      <c r="A20" s="690"/>
      <c r="B20" s="71">
        <v>1</v>
      </c>
      <c r="C20" s="72">
        <v>1</v>
      </c>
      <c r="D20" s="72">
        <v>1</v>
      </c>
      <c r="E20" s="73">
        <v>0.52468999999999999</v>
      </c>
      <c r="F20" s="68">
        <v>0.21189</v>
      </c>
      <c r="G20" s="68">
        <v>0.56767000000000001</v>
      </c>
      <c r="H20" s="73">
        <v>6.1700000000000001E-3</v>
      </c>
      <c r="I20" s="68">
        <v>9.8999999999999999E-4</v>
      </c>
      <c r="J20" s="68">
        <v>2.8E-3</v>
      </c>
      <c r="K20" s="73">
        <v>1.235E-2</v>
      </c>
      <c r="L20" s="68">
        <v>3.9500000000000004E-3</v>
      </c>
      <c r="M20" s="81">
        <v>1.4540000000000001E-2</v>
      </c>
      <c r="N20" s="690"/>
      <c r="O20" s="73">
        <v>0.24074000000000001</v>
      </c>
      <c r="P20" s="68">
        <v>0.61173999999999995</v>
      </c>
      <c r="Q20" s="68">
        <v>0.26341999999999999</v>
      </c>
      <c r="R20" s="73">
        <v>0.21604999999999999</v>
      </c>
      <c r="S20" s="68">
        <v>0.17144000000000001</v>
      </c>
      <c r="T20" s="68">
        <v>0.15157000000000001</v>
      </c>
      <c r="U20" s="73" t="s">
        <v>452</v>
      </c>
      <c r="V20" s="68" t="s">
        <v>452</v>
      </c>
      <c r="W20" s="68" t="s">
        <v>452</v>
      </c>
      <c r="X20" s="73" t="s">
        <v>452</v>
      </c>
      <c r="Y20" s="68" t="s">
        <v>452</v>
      </c>
      <c r="Z20" s="81" t="s">
        <v>452</v>
      </c>
    </row>
    <row r="21" spans="1:26" s="31" customFormat="1" ht="12.75" customHeight="1" x14ac:dyDescent="0.2">
      <c r="A21" s="690" t="s">
        <v>91</v>
      </c>
      <c r="B21" s="251">
        <v>1836</v>
      </c>
      <c r="C21" s="251">
        <v>124539</v>
      </c>
      <c r="D21" s="262">
        <v>18950</v>
      </c>
      <c r="E21" s="251">
        <v>362</v>
      </c>
      <c r="F21" s="251">
        <v>10369</v>
      </c>
      <c r="G21" s="262">
        <v>4187</v>
      </c>
      <c r="H21" s="251">
        <v>3</v>
      </c>
      <c r="I21" s="251">
        <v>88</v>
      </c>
      <c r="J21" s="262">
        <v>22</v>
      </c>
      <c r="K21" s="251">
        <v>114</v>
      </c>
      <c r="L21" s="251">
        <v>5182</v>
      </c>
      <c r="M21" s="298">
        <v>1372</v>
      </c>
      <c r="N21" s="690" t="s">
        <v>91</v>
      </c>
      <c r="O21" s="251">
        <v>284</v>
      </c>
      <c r="P21" s="251">
        <v>41463</v>
      </c>
      <c r="Q21" s="262">
        <v>3360</v>
      </c>
      <c r="R21" s="251">
        <v>1026</v>
      </c>
      <c r="S21" s="251">
        <v>44346</v>
      </c>
      <c r="T21" s="262">
        <v>9569</v>
      </c>
      <c r="U21" s="251">
        <v>4</v>
      </c>
      <c r="V21" s="251">
        <v>1516</v>
      </c>
      <c r="W21" s="262">
        <v>78</v>
      </c>
      <c r="X21" s="251">
        <v>43</v>
      </c>
      <c r="Y21" s="251">
        <v>21575</v>
      </c>
      <c r="Z21" s="298">
        <v>362</v>
      </c>
    </row>
    <row r="22" spans="1:26" s="75" customFormat="1" ht="12.75" customHeight="1" x14ac:dyDescent="0.2">
      <c r="A22" s="690"/>
      <c r="B22" s="71">
        <v>1</v>
      </c>
      <c r="C22" s="72">
        <v>1</v>
      </c>
      <c r="D22" s="72">
        <v>1</v>
      </c>
      <c r="E22" s="73">
        <v>0.19717000000000001</v>
      </c>
      <c r="F22" s="68">
        <v>8.3260000000000001E-2</v>
      </c>
      <c r="G22" s="68">
        <v>0.22095000000000001</v>
      </c>
      <c r="H22" s="73">
        <v>1.6299999999999999E-3</v>
      </c>
      <c r="I22" s="68">
        <v>7.1000000000000002E-4</v>
      </c>
      <c r="J22" s="68">
        <v>1.16E-3</v>
      </c>
      <c r="K22" s="73">
        <v>6.2089999999999999E-2</v>
      </c>
      <c r="L22" s="68">
        <v>4.1610000000000001E-2</v>
      </c>
      <c r="M22" s="81">
        <v>7.2400000000000006E-2</v>
      </c>
      <c r="N22" s="690"/>
      <c r="O22" s="73">
        <v>0.15468000000000001</v>
      </c>
      <c r="P22" s="68">
        <v>0.33293</v>
      </c>
      <c r="Q22" s="68">
        <v>0.17731</v>
      </c>
      <c r="R22" s="73">
        <v>0.55881999999999998</v>
      </c>
      <c r="S22" s="68">
        <v>0.35608000000000001</v>
      </c>
      <c r="T22" s="68">
        <v>0.50495999999999996</v>
      </c>
      <c r="U22" s="73">
        <v>2.1800000000000001E-3</v>
      </c>
      <c r="V22" s="68">
        <v>1.217E-2</v>
      </c>
      <c r="W22" s="68">
        <v>4.1200000000000004E-3</v>
      </c>
      <c r="X22" s="73">
        <v>2.342E-2</v>
      </c>
      <c r="Y22" s="68">
        <v>0.17324000000000001</v>
      </c>
      <c r="Z22" s="81">
        <v>1.9099999999999999E-2</v>
      </c>
    </row>
    <row r="23" spans="1:26" s="31" customFormat="1" ht="12.75" customHeight="1" x14ac:dyDescent="0.2">
      <c r="A23" s="690" t="s">
        <v>92</v>
      </c>
      <c r="B23" s="251">
        <v>3043</v>
      </c>
      <c r="C23" s="251">
        <v>126763</v>
      </c>
      <c r="D23" s="262">
        <v>28691</v>
      </c>
      <c r="E23" s="251">
        <v>150</v>
      </c>
      <c r="F23" s="251">
        <v>3518</v>
      </c>
      <c r="G23" s="262">
        <v>1427</v>
      </c>
      <c r="H23" s="251">
        <v>24</v>
      </c>
      <c r="I23" s="251">
        <v>975</v>
      </c>
      <c r="J23" s="262">
        <v>193</v>
      </c>
      <c r="K23" s="251">
        <v>137</v>
      </c>
      <c r="L23" s="251">
        <v>2148</v>
      </c>
      <c r="M23" s="298">
        <v>1785</v>
      </c>
      <c r="N23" s="690" t="s">
        <v>92</v>
      </c>
      <c r="O23" s="251">
        <v>928</v>
      </c>
      <c r="P23" s="251">
        <v>57063</v>
      </c>
      <c r="Q23" s="262">
        <v>9740</v>
      </c>
      <c r="R23" s="251">
        <v>1748</v>
      </c>
      <c r="S23" s="251">
        <v>43407</v>
      </c>
      <c r="T23" s="262">
        <v>14609</v>
      </c>
      <c r="U23" s="251">
        <v>29</v>
      </c>
      <c r="V23" s="251">
        <v>9291</v>
      </c>
      <c r="W23" s="262">
        <v>535</v>
      </c>
      <c r="X23" s="251">
        <v>27</v>
      </c>
      <c r="Y23" s="251">
        <v>10361</v>
      </c>
      <c r="Z23" s="298">
        <v>402</v>
      </c>
    </row>
    <row r="24" spans="1:26" s="75" customFormat="1" ht="12.75" customHeight="1" x14ac:dyDescent="0.2">
      <c r="A24" s="690"/>
      <c r="B24" s="71">
        <v>1</v>
      </c>
      <c r="C24" s="72">
        <v>1</v>
      </c>
      <c r="D24" s="72">
        <v>1</v>
      </c>
      <c r="E24" s="73">
        <v>4.929E-2</v>
      </c>
      <c r="F24" s="68">
        <v>2.775E-2</v>
      </c>
      <c r="G24" s="68">
        <v>4.9739999999999999E-2</v>
      </c>
      <c r="H24" s="73">
        <v>7.8899999999999994E-3</v>
      </c>
      <c r="I24" s="68">
        <v>7.6899999999999998E-3</v>
      </c>
      <c r="J24" s="68">
        <v>6.7299999999999999E-3</v>
      </c>
      <c r="K24" s="73">
        <v>4.5019999999999998E-2</v>
      </c>
      <c r="L24" s="68">
        <v>1.695E-2</v>
      </c>
      <c r="M24" s="81">
        <v>6.2210000000000001E-2</v>
      </c>
      <c r="N24" s="690"/>
      <c r="O24" s="73">
        <v>0.30496000000000001</v>
      </c>
      <c r="P24" s="68">
        <v>0.45016</v>
      </c>
      <c r="Q24" s="68">
        <v>0.33948</v>
      </c>
      <c r="R24" s="73">
        <v>0.57443</v>
      </c>
      <c r="S24" s="68">
        <v>0.34243000000000001</v>
      </c>
      <c r="T24" s="68">
        <v>0.50917999999999997</v>
      </c>
      <c r="U24" s="73">
        <v>9.5300000000000003E-3</v>
      </c>
      <c r="V24" s="68">
        <v>7.3289999999999994E-2</v>
      </c>
      <c r="W24" s="68">
        <v>1.865E-2</v>
      </c>
      <c r="X24" s="73">
        <v>8.8699999999999994E-3</v>
      </c>
      <c r="Y24" s="68">
        <v>8.1739999999999993E-2</v>
      </c>
      <c r="Z24" s="81">
        <v>1.401E-2</v>
      </c>
    </row>
    <row r="25" spans="1:26" s="31" customFormat="1" ht="12.75" customHeight="1" x14ac:dyDescent="0.2">
      <c r="A25" s="690" t="s">
        <v>93</v>
      </c>
      <c r="B25" s="251">
        <v>877</v>
      </c>
      <c r="C25" s="251">
        <v>34312</v>
      </c>
      <c r="D25" s="262">
        <v>9832</v>
      </c>
      <c r="E25" s="251">
        <v>109</v>
      </c>
      <c r="F25" s="251">
        <v>2154</v>
      </c>
      <c r="G25" s="262">
        <v>1322</v>
      </c>
      <c r="H25" s="251">
        <v>2</v>
      </c>
      <c r="I25" s="251">
        <v>44</v>
      </c>
      <c r="J25" s="262">
        <v>24</v>
      </c>
      <c r="K25" s="251">
        <v>13</v>
      </c>
      <c r="L25" s="251">
        <v>112</v>
      </c>
      <c r="M25" s="298">
        <v>119</v>
      </c>
      <c r="N25" s="690" t="s">
        <v>93</v>
      </c>
      <c r="O25" s="251">
        <v>242</v>
      </c>
      <c r="P25" s="251">
        <v>18666</v>
      </c>
      <c r="Q25" s="262">
        <v>3012</v>
      </c>
      <c r="R25" s="251">
        <v>492</v>
      </c>
      <c r="S25" s="251">
        <v>10582</v>
      </c>
      <c r="T25" s="262">
        <v>5179</v>
      </c>
      <c r="U25" s="251">
        <v>10</v>
      </c>
      <c r="V25" s="251">
        <v>2158</v>
      </c>
      <c r="W25" s="262">
        <v>120</v>
      </c>
      <c r="X25" s="251">
        <v>9</v>
      </c>
      <c r="Y25" s="251">
        <v>596</v>
      </c>
      <c r="Z25" s="298">
        <v>56</v>
      </c>
    </row>
    <row r="26" spans="1:26" s="75" customFormat="1" ht="12.75" customHeight="1" x14ac:dyDescent="0.2">
      <c r="A26" s="690"/>
      <c r="B26" s="71">
        <v>1</v>
      </c>
      <c r="C26" s="72">
        <v>1</v>
      </c>
      <c r="D26" s="72">
        <v>1</v>
      </c>
      <c r="E26" s="73">
        <v>0.12429</v>
      </c>
      <c r="F26" s="68">
        <v>6.2780000000000002E-2</v>
      </c>
      <c r="G26" s="68">
        <v>0.13446</v>
      </c>
      <c r="H26" s="73">
        <v>2.2799999999999999E-3</v>
      </c>
      <c r="I26" s="68">
        <v>1.2800000000000001E-3</v>
      </c>
      <c r="J26" s="68">
        <v>2.4399999999999999E-3</v>
      </c>
      <c r="K26" s="73">
        <v>1.482E-2</v>
      </c>
      <c r="L26" s="68">
        <v>3.2599999999999999E-3</v>
      </c>
      <c r="M26" s="81">
        <v>1.21E-2</v>
      </c>
      <c r="N26" s="690"/>
      <c r="O26" s="73">
        <v>0.27594000000000002</v>
      </c>
      <c r="P26" s="68">
        <v>0.54400999999999999</v>
      </c>
      <c r="Q26" s="68">
        <v>0.30635000000000001</v>
      </c>
      <c r="R26" s="73">
        <v>0.56100000000000005</v>
      </c>
      <c r="S26" s="68">
        <v>0.30841000000000002</v>
      </c>
      <c r="T26" s="68">
        <v>0.52675000000000005</v>
      </c>
      <c r="U26" s="73">
        <v>1.14E-2</v>
      </c>
      <c r="V26" s="68">
        <v>6.2890000000000001E-2</v>
      </c>
      <c r="W26" s="68">
        <v>1.221E-2</v>
      </c>
      <c r="X26" s="73">
        <v>1.026E-2</v>
      </c>
      <c r="Y26" s="68">
        <v>1.737E-2</v>
      </c>
      <c r="Z26" s="81">
        <v>5.7000000000000002E-3</v>
      </c>
    </row>
    <row r="27" spans="1:26" s="31" customFormat="1" ht="12.75" customHeight="1" x14ac:dyDescent="0.2">
      <c r="A27" s="690" t="s">
        <v>94</v>
      </c>
      <c r="B27" s="251">
        <v>441</v>
      </c>
      <c r="C27" s="251">
        <v>12550</v>
      </c>
      <c r="D27" s="262">
        <v>2386</v>
      </c>
      <c r="E27" s="251">
        <v>5</v>
      </c>
      <c r="F27" s="251">
        <v>243</v>
      </c>
      <c r="G27" s="262">
        <v>50</v>
      </c>
      <c r="H27" s="251">
        <v>3</v>
      </c>
      <c r="I27" s="251">
        <v>23</v>
      </c>
      <c r="J27" s="262">
        <v>9</v>
      </c>
      <c r="K27" s="251">
        <v>16</v>
      </c>
      <c r="L27" s="251">
        <v>331</v>
      </c>
      <c r="M27" s="298">
        <v>393</v>
      </c>
      <c r="N27" s="690" t="s">
        <v>94</v>
      </c>
      <c r="O27" s="251">
        <v>150</v>
      </c>
      <c r="P27" s="251">
        <v>7437</v>
      </c>
      <c r="Q27" s="262">
        <v>1364</v>
      </c>
      <c r="R27" s="251">
        <v>47</v>
      </c>
      <c r="S27" s="251">
        <v>727</v>
      </c>
      <c r="T27" s="262">
        <v>350</v>
      </c>
      <c r="U27" s="251">
        <v>0</v>
      </c>
      <c r="V27" s="251">
        <v>0</v>
      </c>
      <c r="W27" s="262">
        <v>0</v>
      </c>
      <c r="X27" s="251">
        <v>220</v>
      </c>
      <c r="Y27" s="251">
        <v>3789</v>
      </c>
      <c r="Z27" s="298">
        <v>220</v>
      </c>
    </row>
    <row r="28" spans="1:26" s="75" customFormat="1" ht="12.75" customHeight="1" x14ac:dyDescent="0.2">
      <c r="A28" s="690"/>
      <c r="B28" s="71">
        <v>1</v>
      </c>
      <c r="C28" s="72">
        <v>1</v>
      </c>
      <c r="D28" s="72">
        <v>1</v>
      </c>
      <c r="E28" s="73">
        <v>1.1339999999999999E-2</v>
      </c>
      <c r="F28" s="68">
        <v>1.9359999999999999E-2</v>
      </c>
      <c r="G28" s="68">
        <v>2.0959999999999999E-2</v>
      </c>
      <c r="H28" s="73">
        <v>6.7999999999999996E-3</v>
      </c>
      <c r="I28" s="68">
        <v>1.83E-3</v>
      </c>
      <c r="J28" s="68">
        <v>3.7699999999999999E-3</v>
      </c>
      <c r="K28" s="73">
        <v>3.628E-2</v>
      </c>
      <c r="L28" s="68">
        <v>2.6370000000000001E-2</v>
      </c>
      <c r="M28" s="81">
        <v>0.16471</v>
      </c>
      <c r="N28" s="690"/>
      <c r="O28" s="73">
        <v>0.34014</v>
      </c>
      <c r="P28" s="68">
        <v>0.59258999999999995</v>
      </c>
      <c r="Q28" s="68">
        <v>0.57167000000000001</v>
      </c>
      <c r="R28" s="73">
        <v>0.10657999999999999</v>
      </c>
      <c r="S28" s="68">
        <v>5.7930000000000002E-2</v>
      </c>
      <c r="T28" s="68">
        <v>0.14668999999999999</v>
      </c>
      <c r="U28" s="73" t="s">
        <v>452</v>
      </c>
      <c r="V28" s="68" t="s">
        <v>452</v>
      </c>
      <c r="W28" s="68" t="s">
        <v>452</v>
      </c>
      <c r="X28" s="73">
        <v>0.49886999999999998</v>
      </c>
      <c r="Y28" s="68">
        <v>0.30191000000000001</v>
      </c>
      <c r="Z28" s="81">
        <v>9.2200000000000004E-2</v>
      </c>
    </row>
    <row r="29" spans="1:26" s="31" customFormat="1" ht="12.75" customHeight="1" x14ac:dyDescent="0.2">
      <c r="A29" s="690" t="s">
        <v>95</v>
      </c>
      <c r="B29" s="251">
        <v>796</v>
      </c>
      <c r="C29" s="251">
        <v>23562</v>
      </c>
      <c r="D29" s="262">
        <v>8458</v>
      </c>
      <c r="E29" s="251">
        <v>75</v>
      </c>
      <c r="F29" s="251">
        <v>571</v>
      </c>
      <c r="G29" s="262">
        <v>1641</v>
      </c>
      <c r="H29" s="251">
        <v>7</v>
      </c>
      <c r="I29" s="251">
        <v>140</v>
      </c>
      <c r="J29" s="262">
        <v>51</v>
      </c>
      <c r="K29" s="251">
        <v>13</v>
      </c>
      <c r="L29" s="251">
        <v>73</v>
      </c>
      <c r="M29" s="298">
        <v>178</v>
      </c>
      <c r="N29" s="690" t="s">
        <v>95</v>
      </c>
      <c r="O29" s="251">
        <v>456</v>
      </c>
      <c r="P29" s="251">
        <v>17837</v>
      </c>
      <c r="Q29" s="262">
        <v>4411</v>
      </c>
      <c r="R29" s="251">
        <v>241</v>
      </c>
      <c r="S29" s="251">
        <v>4913</v>
      </c>
      <c r="T29" s="262">
        <v>2158</v>
      </c>
      <c r="U29" s="251">
        <v>0</v>
      </c>
      <c r="V29" s="251">
        <v>0</v>
      </c>
      <c r="W29" s="262">
        <v>0</v>
      </c>
      <c r="X29" s="251">
        <v>4</v>
      </c>
      <c r="Y29" s="251">
        <v>28</v>
      </c>
      <c r="Z29" s="298">
        <v>19</v>
      </c>
    </row>
    <row r="30" spans="1:26" s="75" customFormat="1" ht="12.75" customHeight="1" x14ac:dyDescent="0.2">
      <c r="A30" s="690"/>
      <c r="B30" s="71">
        <v>1</v>
      </c>
      <c r="C30" s="72">
        <v>1</v>
      </c>
      <c r="D30" s="72">
        <v>1</v>
      </c>
      <c r="E30" s="73">
        <v>9.4219999999999998E-2</v>
      </c>
      <c r="F30" s="68">
        <v>2.4230000000000002E-2</v>
      </c>
      <c r="G30" s="68">
        <v>0.19402</v>
      </c>
      <c r="H30" s="73">
        <v>8.7899999999999992E-3</v>
      </c>
      <c r="I30" s="68">
        <v>5.94E-3</v>
      </c>
      <c r="J30" s="68">
        <v>6.0299999999999998E-3</v>
      </c>
      <c r="K30" s="73">
        <v>1.6330000000000001E-2</v>
      </c>
      <c r="L30" s="68">
        <v>3.0999999999999999E-3</v>
      </c>
      <c r="M30" s="81">
        <v>2.1049999999999999E-2</v>
      </c>
      <c r="N30" s="690"/>
      <c r="O30" s="73">
        <v>0.57286000000000004</v>
      </c>
      <c r="P30" s="68">
        <v>0.75702000000000003</v>
      </c>
      <c r="Q30" s="68">
        <v>0.52151999999999998</v>
      </c>
      <c r="R30" s="73">
        <v>0.30275999999999997</v>
      </c>
      <c r="S30" s="68">
        <v>0.20851</v>
      </c>
      <c r="T30" s="68">
        <v>0.25513999999999998</v>
      </c>
      <c r="U30" s="73" t="s">
        <v>452</v>
      </c>
      <c r="V30" s="68" t="s">
        <v>452</v>
      </c>
      <c r="W30" s="68" t="s">
        <v>452</v>
      </c>
      <c r="X30" s="73">
        <v>5.0299999999999997E-3</v>
      </c>
      <c r="Y30" s="68">
        <v>1.1900000000000001E-3</v>
      </c>
      <c r="Z30" s="81">
        <v>2.2499999999999998E-3</v>
      </c>
    </row>
    <row r="31" spans="1:26" s="31" customFormat="1" ht="12.75" customHeight="1" x14ac:dyDescent="0.2">
      <c r="A31" s="690" t="s">
        <v>96</v>
      </c>
      <c r="B31" s="251">
        <v>134</v>
      </c>
      <c r="C31" s="251">
        <v>7400</v>
      </c>
      <c r="D31" s="262">
        <v>1292</v>
      </c>
      <c r="E31" s="251">
        <v>23</v>
      </c>
      <c r="F31" s="251">
        <v>287</v>
      </c>
      <c r="G31" s="262">
        <v>296</v>
      </c>
      <c r="H31" s="251">
        <v>0</v>
      </c>
      <c r="I31" s="251">
        <v>0</v>
      </c>
      <c r="J31" s="262">
        <v>0</v>
      </c>
      <c r="K31" s="251">
        <v>6</v>
      </c>
      <c r="L31" s="251">
        <v>87</v>
      </c>
      <c r="M31" s="298">
        <v>41</v>
      </c>
      <c r="N31" s="690" t="s">
        <v>96</v>
      </c>
      <c r="O31" s="251">
        <v>37</v>
      </c>
      <c r="P31" s="251">
        <v>3532</v>
      </c>
      <c r="Q31" s="262">
        <v>436</v>
      </c>
      <c r="R31" s="251">
        <v>63</v>
      </c>
      <c r="S31" s="251">
        <v>1981</v>
      </c>
      <c r="T31" s="262">
        <v>425</v>
      </c>
      <c r="U31" s="251">
        <v>0</v>
      </c>
      <c r="V31" s="251">
        <v>0</v>
      </c>
      <c r="W31" s="262">
        <v>0</v>
      </c>
      <c r="X31" s="251">
        <v>5</v>
      </c>
      <c r="Y31" s="251">
        <v>1513</v>
      </c>
      <c r="Z31" s="298">
        <v>94</v>
      </c>
    </row>
    <row r="32" spans="1:26" s="75" customFormat="1" ht="12.75" customHeight="1" x14ac:dyDescent="0.2">
      <c r="A32" s="690"/>
      <c r="B32" s="71">
        <v>1</v>
      </c>
      <c r="C32" s="72">
        <v>1</v>
      </c>
      <c r="D32" s="72">
        <v>1</v>
      </c>
      <c r="E32" s="73">
        <v>0.17163999999999999</v>
      </c>
      <c r="F32" s="68">
        <v>3.8780000000000002E-2</v>
      </c>
      <c r="G32" s="68">
        <v>0.2291</v>
      </c>
      <c r="H32" s="73" t="s">
        <v>452</v>
      </c>
      <c r="I32" s="68" t="s">
        <v>452</v>
      </c>
      <c r="J32" s="68" t="s">
        <v>452</v>
      </c>
      <c r="K32" s="73">
        <v>4.478E-2</v>
      </c>
      <c r="L32" s="68">
        <v>1.176E-2</v>
      </c>
      <c r="M32" s="81">
        <v>3.1730000000000001E-2</v>
      </c>
      <c r="N32" s="690"/>
      <c r="O32" s="73">
        <v>0.27611999999999998</v>
      </c>
      <c r="P32" s="68">
        <v>0.4773</v>
      </c>
      <c r="Q32" s="68">
        <v>0.33745999999999998</v>
      </c>
      <c r="R32" s="73">
        <v>0.47015000000000001</v>
      </c>
      <c r="S32" s="68">
        <v>0.26769999999999999</v>
      </c>
      <c r="T32" s="68">
        <v>0.32895000000000002</v>
      </c>
      <c r="U32" s="73" t="s">
        <v>452</v>
      </c>
      <c r="V32" s="68" t="s">
        <v>452</v>
      </c>
      <c r="W32" s="68" t="s">
        <v>452</v>
      </c>
      <c r="X32" s="73">
        <v>3.7310000000000003E-2</v>
      </c>
      <c r="Y32" s="68">
        <v>0.20446</v>
      </c>
      <c r="Z32" s="81">
        <v>7.2760000000000005E-2</v>
      </c>
    </row>
    <row r="33" spans="1:26" s="31" customFormat="1" ht="12.75" customHeight="1" x14ac:dyDescent="0.2">
      <c r="A33" s="690" t="s">
        <v>97</v>
      </c>
      <c r="B33" s="251">
        <v>772</v>
      </c>
      <c r="C33" s="251">
        <v>58716</v>
      </c>
      <c r="D33" s="262">
        <v>6567</v>
      </c>
      <c r="E33" s="251">
        <v>46</v>
      </c>
      <c r="F33" s="251">
        <v>966</v>
      </c>
      <c r="G33" s="262">
        <v>379</v>
      </c>
      <c r="H33" s="251">
        <v>11</v>
      </c>
      <c r="I33" s="251">
        <v>445</v>
      </c>
      <c r="J33" s="262">
        <v>99</v>
      </c>
      <c r="K33" s="251">
        <v>33</v>
      </c>
      <c r="L33" s="251">
        <v>1002</v>
      </c>
      <c r="M33" s="298">
        <v>253</v>
      </c>
      <c r="N33" s="690" t="s">
        <v>97</v>
      </c>
      <c r="O33" s="251">
        <v>323</v>
      </c>
      <c r="P33" s="251">
        <v>39621</v>
      </c>
      <c r="Q33" s="262">
        <v>3289</v>
      </c>
      <c r="R33" s="251">
        <v>357</v>
      </c>
      <c r="S33" s="251">
        <v>16663</v>
      </c>
      <c r="T33" s="262">
        <v>2513</v>
      </c>
      <c r="U33" s="251">
        <v>0</v>
      </c>
      <c r="V33" s="251">
        <v>0</v>
      </c>
      <c r="W33" s="262">
        <v>0</v>
      </c>
      <c r="X33" s="251">
        <v>2</v>
      </c>
      <c r="Y33" s="251">
        <v>19</v>
      </c>
      <c r="Z33" s="298">
        <v>34</v>
      </c>
    </row>
    <row r="34" spans="1:26" s="75" customFormat="1" ht="12.75" customHeight="1" x14ac:dyDescent="0.2">
      <c r="A34" s="690"/>
      <c r="B34" s="71">
        <v>1</v>
      </c>
      <c r="C34" s="72">
        <v>1</v>
      </c>
      <c r="D34" s="72">
        <v>1</v>
      </c>
      <c r="E34" s="73">
        <v>5.9589999999999997E-2</v>
      </c>
      <c r="F34" s="68">
        <v>1.6449999999999999E-2</v>
      </c>
      <c r="G34" s="68">
        <v>5.7709999999999997E-2</v>
      </c>
      <c r="H34" s="73">
        <v>1.4250000000000001E-2</v>
      </c>
      <c r="I34" s="68">
        <v>7.5799999999999999E-3</v>
      </c>
      <c r="J34" s="68">
        <v>1.508E-2</v>
      </c>
      <c r="K34" s="73">
        <v>4.2750000000000003E-2</v>
      </c>
      <c r="L34" s="68">
        <v>1.7069999999999998E-2</v>
      </c>
      <c r="M34" s="81">
        <v>3.8530000000000002E-2</v>
      </c>
      <c r="N34" s="690"/>
      <c r="O34" s="71">
        <v>0.41838999999999998</v>
      </c>
      <c r="P34" s="68">
        <v>0.67479</v>
      </c>
      <c r="Q34" s="68">
        <v>0.50083999999999995</v>
      </c>
      <c r="R34" s="73">
        <v>0.46244000000000002</v>
      </c>
      <c r="S34" s="68">
        <v>0.28378999999999999</v>
      </c>
      <c r="T34" s="68">
        <v>0.38267000000000001</v>
      </c>
      <c r="U34" s="73" t="s">
        <v>452</v>
      </c>
      <c r="V34" s="68" t="s">
        <v>452</v>
      </c>
      <c r="W34" s="68" t="s">
        <v>452</v>
      </c>
      <c r="X34" s="73">
        <v>2.5899999999999999E-3</v>
      </c>
      <c r="Y34" s="68">
        <v>3.2000000000000003E-4</v>
      </c>
      <c r="Z34" s="81">
        <v>5.1799999999999997E-3</v>
      </c>
    </row>
    <row r="35" spans="1:26" s="31" customFormat="1" ht="12.75" customHeight="1" x14ac:dyDescent="0.2">
      <c r="A35" s="691" t="s">
        <v>98</v>
      </c>
      <c r="B35" s="251">
        <v>385</v>
      </c>
      <c r="C35" s="251">
        <v>22042</v>
      </c>
      <c r="D35" s="262">
        <v>3288</v>
      </c>
      <c r="E35" s="251">
        <v>13</v>
      </c>
      <c r="F35" s="251">
        <v>68</v>
      </c>
      <c r="G35" s="262">
        <v>132</v>
      </c>
      <c r="H35" s="251">
        <v>6</v>
      </c>
      <c r="I35" s="251">
        <v>120</v>
      </c>
      <c r="J35" s="262">
        <v>48</v>
      </c>
      <c r="K35" s="251">
        <v>0</v>
      </c>
      <c r="L35" s="251">
        <v>0</v>
      </c>
      <c r="M35" s="298">
        <v>0</v>
      </c>
      <c r="N35" s="691" t="s">
        <v>98</v>
      </c>
      <c r="O35" s="251">
        <v>249</v>
      </c>
      <c r="P35" s="251">
        <v>15004</v>
      </c>
      <c r="Q35" s="262">
        <v>2385</v>
      </c>
      <c r="R35" s="251">
        <v>100</v>
      </c>
      <c r="S35" s="251">
        <v>2043</v>
      </c>
      <c r="T35" s="262">
        <v>559</v>
      </c>
      <c r="U35" s="251">
        <v>3</v>
      </c>
      <c r="V35" s="251">
        <v>2012</v>
      </c>
      <c r="W35" s="262">
        <v>32</v>
      </c>
      <c r="X35" s="251">
        <v>14</v>
      </c>
      <c r="Y35" s="251">
        <v>2795</v>
      </c>
      <c r="Z35" s="298">
        <v>132</v>
      </c>
    </row>
    <row r="36" spans="1:26" s="75" customFormat="1" ht="12.75" customHeight="1" x14ac:dyDescent="0.2">
      <c r="A36" s="692"/>
      <c r="B36" s="311">
        <v>1</v>
      </c>
      <c r="C36" s="312">
        <v>1</v>
      </c>
      <c r="D36" s="312">
        <v>1</v>
      </c>
      <c r="E36" s="313">
        <v>3.3770000000000001E-2</v>
      </c>
      <c r="F36" s="314">
        <v>3.0899999999999999E-3</v>
      </c>
      <c r="G36" s="314">
        <v>4.0149999999999998E-2</v>
      </c>
      <c r="H36" s="313">
        <v>1.558E-2</v>
      </c>
      <c r="I36" s="314">
        <v>5.4400000000000004E-3</v>
      </c>
      <c r="J36" s="314">
        <v>1.46E-2</v>
      </c>
      <c r="K36" s="313" t="s">
        <v>452</v>
      </c>
      <c r="L36" s="314" t="s">
        <v>452</v>
      </c>
      <c r="M36" s="328" t="s">
        <v>452</v>
      </c>
      <c r="N36" s="692"/>
      <c r="O36" s="313">
        <v>0.64675000000000005</v>
      </c>
      <c r="P36" s="314">
        <v>0.68069999999999997</v>
      </c>
      <c r="Q36" s="314">
        <v>0.72536</v>
      </c>
      <c r="R36" s="313">
        <v>0.25974000000000003</v>
      </c>
      <c r="S36" s="314">
        <v>9.2689999999999995E-2</v>
      </c>
      <c r="T36" s="314">
        <v>0.17000999999999999</v>
      </c>
      <c r="U36" s="313">
        <v>7.79E-3</v>
      </c>
      <c r="V36" s="314">
        <v>9.128E-2</v>
      </c>
      <c r="W36" s="314">
        <v>9.7300000000000008E-3</v>
      </c>
      <c r="X36" s="313">
        <v>3.6360000000000003E-2</v>
      </c>
      <c r="Y36" s="314">
        <v>0.1268</v>
      </c>
      <c r="Z36" s="328">
        <v>4.0149999999999998E-2</v>
      </c>
    </row>
    <row r="37" spans="1:26" s="34" customFormat="1" ht="12.75" customHeight="1" x14ac:dyDescent="0.2">
      <c r="A37" s="743" t="s">
        <v>113</v>
      </c>
      <c r="B37" s="250">
        <v>47573</v>
      </c>
      <c r="C37" s="250">
        <v>1537046</v>
      </c>
      <c r="D37" s="316">
        <v>452629</v>
      </c>
      <c r="E37" s="250">
        <v>2070</v>
      </c>
      <c r="F37" s="250">
        <v>38391</v>
      </c>
      <c r="G37" s="316">
        <v>24364</v>
      </c>
      <c r="H37" s="250">
        <v>1214</v>
      </c>
      <c r="I37" s="250">
        <v>24365</v>
      </c>
      <c r="J37" s="316">
        <v>11188</v>
      </c>
      <c r="K37" s="250">
        <v>7887</v>
      </c>
      <c r="L37" s="250">
        <v>130723</v>
      </c>
      <c r="M37" s="303">
        <v>91079</v>
      </c>
      <c r="N37" s="743" t="s">
        <v>113</v>
      </c>
      <c r="O37" s="250">
        <v>21053</v>
      </c>
      <c r="P37" s="250">
        <v>885746</v>
      </c>
      <c r="Q37" s="316">
        <v>201832</v>
      </c>
      <c r="R37" s="250">
        <v>14643</v>
      </c>
      <c r="S37" s="250">
        <v>351407</v>
      </c>
      <c r="T37" s="316">
        <v>117550</v>
      </c>
      <c r="U37" s="250">
        <v>121</v>
      </c>
      <c r="V37" s="250">
        <v>32348</v>
      </c>
      <c r="W37" s="316">
        <v>1525</v>
      </c>
      <c r="X37" s="250">
        <v>585</v>
      </c>
      <c r="Y37" s="250">
        <v>74066</v>
      </c>
      <c r="Z37" s="303">
        <v>5091</v>
      </c>
    </row>
    <row r="38" spans="1:26" s="76" customFormat="1" ht="12.75" customHeight="1" thickBot="1" x14ac:dyDescent="0.25">
      <c r="A38" s="744"/>
      <c r="B38" s="323">
        <v>1</v>
      </c>
      <c r="C38" s="324">
        <v>1</v>
      </c>
      <c r="D38" s="324">
        <v>1</v>
      </c>
      <c r="E38" s="325">
        <v>4.351E-2</v>
      </c>
      <c r="F38" s="326">
        <v>2.4979999999999999E-2</v>
      </c>
      <c r="G38" s="326">
        <v>5.3830000000000003E-2</v>
      </c>
      <c r="H38" s="325">
        <v>2.5520000000000001E-2</v>
      </c>
      <c r="I38" s="326">
        <v>1.585E-2</v>
      </c>
      <c r="J38" s="326">
        <v>2.4719999999999999E-2</v>
      </c>
      <c r="K38" s="325">
        <v>0.16578999999999999</v>
      </c>
      <c r="L38" s="326">
        <v>8.5050000000000001E-2</v>
      </c>
      <c r="M38" s="329">
        <v>0.20122000000000001</v>
      </c>
      <c r="N38" s="744"/>
      <c r="O38" s="325">
        <v>0.44253999999999999</v>
      </c>
      <c r="P38" s="326">
        <v>0.57626999999999995</v>
      </c>
      <c r="Q38" s="326">
        <v>0.44590999999999997</v>
      </c>
      <c r="R38" s="325">
        <v>0.30780000000000002</v>
      </c>
      <c r="S38" s="326">
        <v>0.22861999999999999</v>
      </c>
      <c r="T38" s="326">
        <v>0.25969999999999999</v>
      </c>
      <c r="U38" s="325">
        <v>2.5400000000000002E-3</v>
      </c>
      <c r="V38" s="326">
        <v>2.1049999999999999E-2</v>
      </c>
      <c r="W38" s="326">
        <v>3.3700000000000002E-3</v>
      </c>
      <c r="X38" s="325">
        <v>1.23E-2</v>
      </c>
      <c r="Y38" s="326">
        <v>4.8189999999999997E-2</v>
      </c>
      <c r="Z38" s="329">
        <v>1.125E-2</v>
      </c>
    </row>
    <row r="39" spans="1:26" x14ac:dyDescent="0.2">
      <c r="A39" s="77"/>
      <c r="E39" s="77"/>
      <c r="F39" s="77"/>
      <c r="G39" s="77"/>
      <c r="H39" s="77"/>
      <c r="I39" s="77"/>
      <c r="J39" s="77"/>
      <c r="K39" s="77"/>
      <c r="L39" s="77"/>
      <c r="M39" s="77"/>
      <c r="N39" s="78"/>
    </row>
    <row r="40" spans="1:26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  <c r="N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26" s="83" customFormat="1" ht="12.75" customHeight="1" x14ac:dyDescent="0.55000000000000004">
      <c r="A41" s="82"/>
    </row>
    <row r="42" spans="1:26" x14ac:dyDescent="0.2">
      <c r="A42" s="650" t="s">
        <v>471</v>
      </c>
      <c r="N42" s="650" t="s">
        <v>471</v>
      </c>
    </row>
    <row r="43" spans="1:26" x14ac:dyDescent="0.2">
      <c r="A43" s="650" t="s">
        <v>472</v>
      </c>
      <c r="E43" s="653" t="s">
        <v>461</v>
      </c>
      <c r="N43" s="650" t="s">
        <v>472</v>
      </c>
      <c r="R43" s="653" t="s">
        <v>461</v>
      </c>
    </row>
    <row r="44" spans="1:26" x14ac:dyDescent="0.2">
      <c r="A44" s="651"/>
      <c r="N44" s="651"/>
    </row>
    <row r="45" spans="1:26" x14ac:dyDescent="0.2">
      <c r="A45" s="652" t="s">
        <v>473</v>
      </c>
      <c r="N45" s="652" t="s">
        <v>473</v>
      </c>
    </row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 A8 A10 A12 A14 A16 A18 A20 A22 A24 A26 A28 A30 A32 A34 A36">
    <cfRule type="cellIs" dxfId="426" priority="796" stopIfTrue="1" operator="equal">
      <formula>1</formula>
    </cfRule>
    <cfRule type="cellIs" dxfId="425" priority="797" stopIfTrue="1" operator="lessThan">
      <formula>0.0005</formula>
    </cfRule>
  </conditionalFormatting>
  <conditionalFormatting sqref="A5:Z5">
    <cfRule type="cellIs" dxfId="424" priority="193" stopIfTrue="1" operator="equal">
      <formula>0</formula>
    </cfRule>
  </conditionalFormatting>
  <conditionalFormatting sqref="A9:Z9">
    <cfRule type="cellIs" dxfId="423" priority="169" stopIfTrue="1" operator="equal">
      <formula>0</formula>
    </cfRule>
  </conditionalFormatting>
  <conditionalFormatting sqref="A11:Z11">
    <cfRule type="cellIs" dxfId="422" priority="157" stopIfTrue="1" operator="equal">
      <formula>0</formula>
    </cfRule>
  </conditionalFormatting>
  <conditionalFormatting sqref="A13:Z13">
    <cfRule type="cellIs" dxfId="421" priority="145" stopIfTrue="1" operator="equal">
      <formula>0</formula>
    </cfRule>
  </conditionalFormatting>
  <conditionalFormatting sqref="A15:Z15">
    <cfRule type="cellIs" dxfId="420" priority="133" stopIfTrue="1" operator="equal">
      <formula>0</formula>
    </cfRule>
  </conditionalFormatting>
  <conditionalFormatting sqref="A17:Z17">
    <cfRule type="cellIs" dxfId="419" priority="121" stopIfTrue="1" operator="equal">
      <formula>0</formula>
    </cfRule>
  </conditionalFormatting>
  <conditionalFormatting sqref="A19:Z19">
    <cfRule type="cellIs" dxfId="418" priority="109" stopIfTrue="1" operator="equal">
      <formula>0</formula>
    </cfRule>
  </conditionalFormatting>
  <conditionalFormatting sqref="A21:Z21">
    <cfRule type="cellIs" dxfId="417" priority="97" stopIfTrue="1" operator="equal">
      <formula>0</formula>
    </cfRule>
  </conditionalFormatting>
  <conditionalFormatting sqref="A23:Z23">
    <cfRule type="cellIs" dxfId="416" priority="85" stopIfTrue="1" operator="equal">
      <formula>0</formula>
    </cfRule>
  </conditionalFormatting>
  <conditionalFormatting sqref="A25:Z25">
    <cfRule type="cellIs" dxfId="415" priority="73" stopIfTrue="1" operator="equal">
      <formula>0</formula>
    </cfRule>
  </conditionalFormatting>
  <conditionalFormatting sqref="A27:Z27">
    <cfRule type="cellIs" dxfId="414" priority="61" stopIfTrue="1" operator="equal">
      <formula>0</formula>
    </cfRule>
  </conditionalFormatting>
  <conditionalFormatting sqref="A29:Z29">
    <cfRule type="cellIs" dxfId="413" priority="49" stopIfTrue="1" operator="equal">
      <formula>0</formula>
    </cfRule>
  </conditionalFormatting>
  <conditionalFormatting sqref="A31:Z31">
    <cfRule type="cellIs" dxfId="412" priority="37" stopIfTrue="1" operator="equal">
      <formula>0</formula>
    </cfRule>
  </conditionalFormatting>
  <conditionalFormatting sqref="A33:Z33">
    <cfRule type="cellIs" dxfId="411" priority="25" stopIfTrue="1" operator="equal">
      <formula>0</formula>
    </cfRule>
  </conditionalFormatting>
  <conditionalFormatting sqref="A35:Z35">
    <cfRule type="cellIs" dxfId="410" priority="13" stopIfTrue="1" operator="equal">
      <formula>0</formula>
    </cfRule>
  </conditionalFormatting>
  <conditionalFormatting sqref="B7:M7">
    <cfRule type="cellIs" dxfId="409" priority="769" stopIfTrue="1" operator="equal">
      <formula>0</formula>
    </cfRule>
  </conditionalFormatting>
  <conditionalFormatting sqref="B37:M37">
    <cfRule type="cellIs" dxfId="408" priority="205" stopIfTrue="1" operator="equal">
      <formula>0</formula>
    </cfRule>
  </conditionalFormatting>
  <conditionalFormatting sqref="N6 N8 N10 N12 N14 N16 N18 N20 N22 N24 N26 N28 N30 N32 N34 N36">
    <cfRule type="cellIs" dxfId="407" priority="793" stopIfTrue="1" operator="equal">
      <formula>1</formula>
    </cfRule>
    <cfRule type="cellIs" dxfId="406" priority="794" stopIfTrue="1" operator="lessThan">
      <formula>0.0005</formula>
    </cfRule>
  </conditionalFormatting>
  <conditionalFormatting sqref="O7:Z7">
    <cfRule type="cellIs" dxfId="405" priority="181" stopIfTrue="1" operator="equal">
      <formula>0</formula>
    </cfRule>
  </conditionalFormatting>
  <conditionalFormatting sqref="O37:Z37">
    <cfRule type="cellIs" dxfId="404" priority="1" stopIfTrue="1" operator="equal">
      <formula>0</formula>
    </cfRule>
  </conditionalFormatting>
  <hyperlinks>
    <hyperlink ref="A45" r:id="rId1" display="Publikation und Tabellen stehen unter der Lizenz CC BY-SA DEED 4.0." xr:uid="{919BF773-C2C4-4C25-839B-B7A84C703EC5}"/>
    <hyperlink ref="N45" r:id="rId2" display="Publikation und Tabellen stehen unter der Lizenz CC BY-SA DEED 4.0." xr:uid="{D911B1ED-9458-4E3C-951C-AA51E1BB7DDA}"/>
    <hyperlink ref="E43" r:id="rId3" xr:uid="{494490BC-2165-4892-978C-31BF36A86D9A}"/>
    <hyperlink ref="R43" r:id="rId4" xr:uid="{17B4B4F1-6D40-4075-A8D1-E616CFF87E89}"/>
  </hyperlinks>
  <pageMargins left="0.78740157480314965" right="0.78740157480314965" top="0.98425196850393704" bottom="0.98425196850393704" header="0.51181102362204722" footer="0.51181102362204722"/>
  <pageSetup paperSize="9" scale="82" orientation="portrait" r:id="rId5"/>
  <headerFooter scaleWithDoc="0" alignWithMargins="0"/>
  <colBreaks count="2" manualBreakCount="2">
    <brk id="13" max="44" man="1"/>
    <brk id="26" max="39" man="1"/>
  </colBreaks>
  <legacyDrawingHF r:id="rId6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5EAC-D71B-4232-803E-667DFC064353}">
  <dimension ref="A1:AF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5703125" style="25" customWidth="1"/>
    <col min="2" max="2" width="6.42578125" style="25" customWidth="1"/>
    <col min="3" max="3" width="7.28515625" style="25" customWidth="1"/>
    <col min="4" max="4" width="7.42578125" style="25" customWidth="1"/>
    <col min="5" max="5" width="6.28515625" style="25" customWidth="1"/>
    <col min="6" max="6" width="7.140625" style="25" customWidth="1"/>
    <col min="7" max="7" width="7.28515625" style="25" customWidth="1"/>
    <col min="8" max="8" width="6.5703125" style="25" customWidth="1"/>
    <col min="9" max="9" width="7.85546875" style="25" customWidth="1"/>
    <col min="10" max="10" width="8" style="25" customWidth="1"/>
    <col min="11" max="11" width="6.5703125" style="25" customWidth="1"/>
    <col min="12" max="12" width="7.85546875" style="25" customWidth="1"/>
    <col min="13" max="13" width="8" style="25" customWidth="1"/>
    <col min="14" max="14" width="14.42578125" style="25" customWidth="1"/>
    <col min="15" max="15" width="6.5703125" style="25" customWidth="1"/>
    <col min="16" max="16" width="7.85546875" style="25" customWidth="1"/>
    <col min="17" max="17" width="8" style="25" customWidth="1"/>
    <col min="18" max="18" width="6.5703125" style="25" customWidth="1"/>
    <col min="19" max="19" width="7.85546875" style="25" customWidth="1"/>
    <col min="20" max="20" width="8" style="25" customWidth="1"/>
    <col min="21" max="21" width="6.5703125" style="25" customWidth="1"/>
    <col min="22" max="22" width="7.85546875" style="25" customWidth="1"/>
    <col min="23" max="26" width="8" style="25" customWidth="1"/>
    <col min="27" max="27" width="6.5703125" style="25" customWidth="1"/>
    <col min="28" max="28" width="8.7109375" style="25" customWidth="1"/>
    <col min="29" max="29" width="8" style="25" customWidth="1"/>
    <col min="30" max="16384" width="11.42578125" style="25"/>
  </cols>
  <sheetData>
    <row r="1" spans="1:32" s="24" customFormat="1" ht="39.950000000000003" customHeight="1" thickBot="1" x14ac:dyDescent="0.25">
      <c r="A1" s="786" t="str">
        <f>"Tabelle 8.4: Kurse, Unterrichtsstunden und Belegungen nach Ländern und Programmbereichen " &amp;Hilfswerte!B1&amp; " - Kurse mit digitalen Lerninhalten"</f>
        <v>Tabelle 8.4: Kurse, Unterrichtsstunden und Belegungen nach Ländern und Programmbereichen 2018 - Kurse mit digitalen Lerninhalten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8"/>
      <c r="N1" s="786" t="str">
        <f>"noch Tabelle 8.4: Kurse, Unterrichtsstunden und Belegungen nach Ländern und Programmbereichen " &amp;Hilfswerte!B1&amp; " - Kurse mit digitalen Lerninhalten"</f>
        <v>noch Tabelle 8.4: Kurse, Unterrichtsstunden und Belegungen nach Ländern und Programmbereichen 2018 - Kurse mit digitalen Lerninhalten</v>
      </c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8"/>
      <c r="AA1" s="60"/>
      <c r="AB1" s="60"/>
      <c r="AC1" s="60"/>
    </row>
    <row r="2" spans="1:32" s="24" customFormat="1" ht="14.25" customHeight="1" x14ac:dyDescent="0.2">
      <c r="A2" s="708" t="s">
        <v>14</v>
      </c>
      <c r="B2" s="766" t="s">
        <v>66</v>
      </c>
      <c r="C2" s="781"/>
      <c r="D2" s="781"/>
      <c r="E2" s="773" t="s">
        <v>63</v>
      </c>
      <c r="F2" s="774"/>
      <c r="G2" s="774"/>
      <c r="H2" s="774"/>
      <c r="I2" s="774"/>
      <c r="J2" s="774"/>
      <c r="K2" s="774"/>
      <c r="L2" s="774"/>
      <c r="M2" s="776"/>
      <c r="N2" s="708" t="s">
        <v>14</v>
      </c>
      <c r="O2" s="766" t="s">
        <v>63</v>
      </c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3"/>
    </row>
    <row r="3" spans="1:32" s="69" customFormat="1" ht="39.75" customHeight="1" x14ac:dyDescent="0.2">
      <c r="A3" s="709"/>
      <c r="B3" s="767"/>
      <c r="C3" s="782"/>
      <c r="D3" s="782"/>
      <c r="E3" s="779" t="s">
        <v>1</v>
      </c>
      <c r="F3" s="703"/>
      <c r="G3" s="704"/>
      <c r="H3" s="779" t="s">
        <v>2</v>
      </c>
      <c r="I3" s="703"/>
      <c r="J3" s="704"/>
      <c r="K3" s="779" t="s">
        <v>21</v>
      </c>
      <c r="L3" s="703"/>
      <c r="M3" s="705"/>
      <c r="N3" s="789"/>
      <c r="O3" s="778" t="s">
        <v>22</v>
      </c>
      <c r="P3" s="778"/>
      <c r="Q3" s="778"/>
      <c r="R3" s="778" t="s">
        <v>367</v>
      </c>
      <c r="S3" s="778"/>
      <c r="T3" s="778"/>
      <c r="U3" s="778" t="s">
        <v>409</v>
      </c>
      <c r="V3" s="778"/>
      <c r="W3" s="779"/>
      <c r="X3" s="779" t="s">
        <v>45</v>
      </c>
      <c r="Y3" s="703"/>
      <c r="Z3" s="705"/>
      <c r="AB3" s="780"/>
      <c r="AC3" s="780"/>
      <c r="AD3" s="780"/>
      <c r="AE3" s="780"/>
      <c r="AF3" s="780"/>
    </row>
    <row r="4" spans="1:32" ht="48" x14ac:dyDescent="0.2">
      <c r="A4" s="710"/>
      <c r="B4" s="308" t="s">
        <v>18</v>
      </c>
      <c r="C4" s="308" t="s">
        <v>19</v>
      </c>
      <c r="D4" s="308" t="s">
        <v>20</v>
      </c>
      <c r="E4" s="308" t="s">
        <v>18</v>
      </c>
      <c r="F4" s="308" t="s">
        <v>19</v>
      </c>
      <c r="G4" s="309" t="s">
        <v>20</v>
      </c>
      <c r="H4" s="308" t="s">
        <v>18</v>
      </c>
      <c r="I4" s="308" t="s">
        <v>19</v>
      </c>
      <c r="J4" s="309" t="s">
        <v>20</v>
      </c>
      <c r="K4" s="308" t="s">
        <v>18</v>
      </c>
      <c r="L4" s="308" t="s">
        <v>19</v>
      </c>
      <c r="M4" s="330" t="s">
        <v>20</v>
      </c>
      <c r="N4" s="790"/>
      <c r="O4" s="308" t="s">
        <v>18</v>
      </c>
      <c r="P4" s="308" t="s">
        <v>19</v>
      </c>
      <c r="Q4" s="309" t="s">
        <v>20</v>
      </c>
      <c r="R4" s="308" t="s">
        <v>18</v>
      </c>
      <c r="S4" s="308" t="s">
        <v>19</v>
      </c>
      <c r="T4" s="309" t="s">
        <v>20</v>
      </c>
      <c r="U4" s="308" t="s">
        <v>18</v>
      </c>
      <c r="V4" s="308" t="s">
        <v>19</v>
      </c>
      <c r="W4" s="308" t="s">
        <v>20</v>
      </c>
      <c r="X4" s="308" t="s">
        <v>18</v>
      </c>
      <c r="Y4" s="308" t="s">
        <v>19</v>
      </c>
      <c r="Z4" s="330" t="s">
        <v>20</v>
      </c>
      <c r="AB4" s="780"/>
      <c r="AC4" s="780"/>
      <c r="AD4" s="780"/>
      <c r="AE4" s="780"/>
      <c r="AF4" s="780"/>
    </row>
    <row r="5" spans="1:32" s="31" customFormat="1" ht="12.75" customHeight="1" x14ac:dyDescent="0.2">
      <c r="A5" s="706" t="s">
        <v>83</v>
      </c>
      <c r="B5" s="251">
        <v>1221</v>
      </c>
      <c r="C5" s="251">
        <v>29478</v>
      </c>
      <c r="D5" s="262">
        <v>8578</v>
      </c>
      <c r="E5" s="251">
        <v>46</v>
      </c>
      <c r="F5" s="251">
        <v>437</v>
      </c>
      <c r="G5" s="262">
        <v>541</v>
      </c>
      <c r="H5" s="251">
        <v>50</v>
      </c>
      <c r="I5" s="251">
        <v>576</v>
      </c>
      <c r="J5" s="262">
        <v>401</v>
      </c>
      <c r="K5" s="251">
        <v>9</v>
      </c>
      <c r="L5" s="251">
        <v>107</v>
      </c>
      <c r="M5" s="298">
        <v>82</v>
      </c>
      <c r="N5" s="706" t="s">
        <v>83</v>
      </c>
      <c r="O5" s="251">
        <v>320</v>
      </c>
      <c r="P5" s="251">
        <v>13137</v>
      </c>
      <c r="Q5" s="262">
        <v>3165</v>
      </c>
      <c r="R5" s="251">
        <v>795</v>
      </c>
      <c r="S5" s="251">
        <v>15209</v>
      </c>
      <c r="T5" s="262">
        <v>4360</v>
      </c>
      <c r="U5" s="251">
        <v>0</v>
      </c>
      <c r="V5" s="251">
        <v>0</v>
      </c>
      <c r="W5" s="262">
        <v>0</v>
      </c>
      <c r="X5" s="251">
        <v>1</v>
      </c>
      <c r="Y5" s="251">
        <v>12</v>
      </c>
      <c r="Z5" s="298">
        <v>29</v>
      </c>
      <c r="AB5" s="780"/>
      <c r="AC5" s="780"/>
      <c r="AD5" s="780"/>
      <c r="AE5" s="780"/>
      <c r="AF5" s="780"/>
    </row>
    <row r="6" spans="1:32" s="31" customFormat="1" ht="12.75" customHeight="1" x14ac:dyDescent="0.2">
      <c r="A6" s="690"/>
      <c r="B6" s="71">
        <v>1</v>
      </c>
      <c r="C6" s="72">
        <v>1</v>
      </c>
      <c r="D6" s="72">
        <v>1</v>
      </c>
      <c r="E6" s="73">
        <v>3.7670000000000002E-2</v>
      </c>
      <c r="F6" s="68">
        <v>1.482E-2</v>
      </c>
      <c r="G6" s="68">
        <v>6.3070000000000001E-2</v>
      </c>
      <c r="H6" s="73">
        <v>4.095E-2</v>
      </c>
      <c r="I6" s="68">
        <v>1.9539999999999998E-2</v>
      </c>
      <c r="J6" s="68">
        <v>4.675E-2</v>
      </c>
      <c r="K6" s="73">
        <v>7.3699999999999998E-3</v>
      </c>
      <c r="L6" s="68">
        <v>3.63E-3</v>
      </c>
      <c r="M6" s="81">
        <v>9.5600000000000008E-3</v>
      </c>
      <c r="N6" s="690"/>
      <c r="O6" s="73">
        <v>0.26207999999999998</v>
      </c>
      <c r="P6" s="68">
        <v>0.44564999999999999</v>
      </c>
      <c r="Q6" s="68">
        <v>0.36897000000000002</v>
      </c>
      <c r="R6" s="73">
        <v>0.65110999999999997</v>
      </c>
      <c r="S6" s="68">
        <v>0.51593999999999995</v>
      </c>
      <c r="T6" s="68">
        <v>0.50827999999999995</v>
      </c>
      <c r="U6" s="73" t="s">
        <v>452</v>
      </c>
      <c r="V6" s="68" t="s">
        <v>452</v>
      </c>
      <c r="W6" s="68" t="s">
        <v>452</v>
      </c>
      <c r="X6" s="73">
        <v>8.1999999999999998E-4</v>
      </c>
      <c r="Y6" s="68">
        <v>4.0999999999999999E-4</v>
      </c>
      <c r="Z6" s="81">
        <v>3.3800000000000002E-3</v>
      </c>
      <c r="AB6" s="780"/>
      <c r="AC6" s="780"/>
      <c r="AD6" s="780"/>
      <c r="AE6" s="780"/>
      <c r="AF6" s="780"/>
    </row>
    <row r="7" spans="1:32" s="31" customFormat="1" ht="12.75" customHeight="1" x14ac:dyDescent="0.2">
      <c r="A7" s="690" t="s">
        <v>84</v>
      </c>
      <c r="B7" s="251">
        <v>210</v>
      </c>
      <c r="C7" s="251">
        <v>9722</v>
      </c>
      <c r="D7" s="262">
        <v>1389</v>
      </c>
      <c r="E7" s="251">
        <v>4</v>
      </c>
      <c r="F7" s="251">
        <v>376</v>
      </c>
      <c r="G7" s="262">
        <v>4</v>
      </c>
      <c r="H7" s="251">
        <v>18</v>
      </c>
      <c r="I7" s="251">
        <v>278</v>
      </c>
      <c r="J7" s="262">
        <v>116</v>
      </c>
      <c r="K7" s="251">
        <v>2</v>
      </c>
      <c r="L7" s="251">
        <v>28</v>
      </c>
      <c r="M7" s="298">
        <v>13</v>
      </c>
      <c r="N7" s="690" t="s">
        <v>84</v>
      </c>
      <c r="O7" s="251">
        <v>88</v>
      </c>
      <c r="P7" s="251">
        <v>4946</v>
      </c>
      <c r="Q7" s="262">
        <v>890</v>
      </c>
      <c r="R7" s="251">
        <v>98</v>
      </c>
      <c r="S7" s="251">
        <v>4094</v>
      </c>
      <c r="T7" s="262">
        <v>366</v>
      </c>
      <c r="U7" s="251">
        <v>0</v>
      </c>
      <c r="V7" s="251">
        <v>0</v>
      </c>
      <c r="W7" s="262">
        <v>0</v>
      </c>
      <c r="X7" s="251">
        <v>0</v>
      </c>
      <c r="Y7" s="251">
        <v>0</v>
      </c>
      <c r="Z7" s="298">
        <v>0</v>
      </c>
      <c r="AB7" s="780"/>
      <c r="AC7" s="780"/>
      <c r="AD7" s="780"/>
      <c r="AE7" s="780"/>
      <c r="AF7" s="780"/>
    </row>
    <row r="8" spans="1:32" s="75" customFormat="1" ht="12.75" customHeight="1" x14ac:dyDescent="0.2">
      <c r="A8" s="690"/>
      <c r="B8" s="71">
        <v>1</v>
      </c>
      <c r="C8" s="72">
        <v>1</v>
      </c>
      <c r="D8" s="72">
        <v>1</v>
      </c>
      <c r="E8" s="73">
        <v>1.9050000000000001E-2</v>
      </c>
      <c r="F8" s="68">
        <v>3.8679999999999999E-2</v>
      </c>
      <c r="G8" s="68">
        <v>2.8800000000000002E-3</v>
      </c>
      <c r="H8" s="73">
        <v>8.5709999999999995E-2</v>
      </c>
      <c r="I8" s="68">
        <v>2.8590000000000001E-2</v>
      </c>
      <c r="J8" s="68">
        <v>8.3510000000000001E-2</v>
      </c>
      <c r="K8" s="73">
        <v>9.5200000000000007E-3</v>
      </c>
      <c r="L8" s="68">
        <v>2.8800000000000002E-3</v>
      </c>
      <c r="M8" s="81">
        <v>9.3600000000000003E-3</v>
      </c>
      <c r="N8" s="690"/>
      <c r="O8" s="73">
        <v>0.41904999999999998</v>
      </c>
      <c r="P8" s="68">
        <v>0.50873999999999997</v>
      </c>
      <c r="Q8" s="68">
        <v>0.64075000000000004</v>
      </c>
      <c r="R8" s="73">
        <v>0.46666999999999997</v>
      </c>
      <c r="S8" s="68">
        <v>0.42110999999999998</v>
      </c>
      <c r="T8" s="68">
        <v>0.26350000000000001</v>
      </c>
      <c r="U8" s="73" t="s">
        <v>452</v>
      </c>
      <c r="V8" s="68" t="s">
        <v>452</v>
      </c>
      <c r="W8" s="68" t="s">
        <v>452</v>
      </c>
      <c r="X8" s="73" t="s">
        <v>452</v>
      </c>
      <c r="Y8" s="68" t="s">
        <v>452</v>
      </c>
      <c r="Z8" s="81" t="s">
        <v>452</v>
      </c>
      <c r="AB8" s="780"/>
      <c r="AC8" s="780"/>
      <c r="AD8" s="780"/>
      <c r="AE8" s="780"/>
      <c r="AF8" s="780"/>
    </row>
    <row r="9" spans="1:32" s="31" customFormat="1" ht="12.75" customHeight="1" x14ac:dyDescent="0.2">
      <c r="A9" s="690" t="s">
        <v>85</v>
      </c>
      <c r="B9" s="251">
        <v>1062</v>
      </c>
      <c r="C9" s="251">
        <v>41526</v>
      </c>
      <c r="D9" s="262">
        <v>9797</v>
      </c>
      <c r="E9" s="251">
        <v>21</v>
      </c>
      <c r="F9" s="251">
        <v>353</v>
      </c>
      <c r="G9" s="262">
        <v>174</v>
      </c>
      <c r="H9" s="251">
        <v>80</v>
      </c>
      <c r="I9" s="251">
        <v>2767</v>
      </c>
      <c r="J9" s="262">
        <v>822</v>
      </c>
      <c r="K9" s="251">
        <v>1</v>
      </c>
      <c r="L9" s="251">
        <v>3</v>
      </c>
      <c r="M9" s="298">
        <v>4</v>
      </c>
      <c r="N9" s="690" t="s">
        <v>85</v>
      </c>
      <c r="O9" s="251">
        <v>256</v>
      </c>
      <c r="P9" s="251">
        <v>21862</v>
      </c>
      <c r="Q9" s="262">
        <v>3315</v>
      </c>
      <c r="R9" s="251">
        <v>689</v>
      </c>
      <c r="S9" s="251">
        <v>15953</v>
      </c>
      <c r="T9" s="262">
        <v>5362</v>
      </c>
      <c r="U9" s="251">
        <v>0</v>
      </c>
      <c r="V9" s="251">
        <v>0</v>
      </c>
      <c r="W9" s="262">
        <v>0</v>
      </c>
      <c r="X9" s="251">
        <v>15</v>
      </c>
      <c r="Y9" s="251">
        <v>588</v>
      </c>
      <c r="Z9" s="298">
        <v>120</v>
      </c>
      <c r="AB9" s="780"/>
      <c r="AC9" s="780"/>
      <c r="AD9" s="780"/>
      <c r="AE9" s="780"/>
      <c r="AF9" s="780"/>
    </row>
    <row r="10" spans="1:32" s="75" customFormat="1" ht="12.75" customHeight="1" x14ac:dyDescent="0.2">
      <c r="A10" s="690"/>
      <c r="B10" s="71">
        <v>1</v>
      </c>
      <c r="C10" s="72">
        <v>1</v>
      </c>
      <c r="D10" s="72">
        <v>1</v>
      </c>
      <c r="E10" s="73">
        <v>1.9769999999999999E-2</v>
      </c>
      <c r="F10" s="68">
        <v>8.5000000000000006E-3</v>
      </c>
      <c r="G10" s="68">
        <v>1.7760000000000001E-2</v>
      </c>
      <c r="H10" s="73">
        <v>7.5329999999999994E-2</v>
      </c>
      <c r="I10" s="68">
        <v>6.6629999999999995E-2</v>
      </c>
      <c r="J10" s="68">
        <v>8.3900000000000002E-2</v>
      </c>
      <c r="K10" s="73">
        <v>9.3999999999999997E-4</v>
      </c>
      <c r="L10" s="68">
        <v>6.9999999999999994E-5</v>
      </c>
      <c r="M10" s="81">
        <v>4.0999999999999999E-4</v>
      </c>
      <c r="N10" s="690"/>
      <c r="O10" s="73">
        <v>0.24104999999999999</v>
      </c>
      <c r="P10" s="68">
        <v>0.52646999999999999</v>
      </c>
      <c r="Q10" s="68">
        <v>0.33837</v>
      </c>
      <c r="R10" s="73">
        <v>0.64878000000000002</v>
      </c>
      <c r="S10" s="68">
        <v>0.38417000000000001</v>
      </c>
      <c r="T10" s="68">
        <v>0.54730999999999996</v>
      </c>
      <c r="U10" s="73" t="s">
        <v>452</v>
      </c>
      <c r="V10" s="68" t="s">
        <v>452</v>
      </c>
      <c r="W10" s="68" t="s">
        <v>452</v>
      </c>
      <c r="X10" s="73">
        <v>1.4120000000000001E-2</v>
      </c>
      <c r="Y10" s="68">
        <v>1.4160000000000001E-2</v>
      </c>
      <c r="Z10" s="81">
        <v>1.225E-2</v>
      </c>
      <c r="AB10" s="780"/>
      <c r="AC10" s="780"/>
      <c r="AD10" s="780"/>
      <c r="AE10" s="780"/>
      <c r="AF10" s="780"/>
    </row>
    <row r="11" spans="1:32" s="31" customFormat="1" ht="12.75" customHeight="1" x14ac:dyDescent="0.2">
      <c r="A11" s="690" t="s">
        <v>86</v>
      </c>
      <c r="B11" s="251">
        <v>274</v>
      </c>
      <c r="C11" s="251">
        <v>11597</v>
      </c>
      <c r="D11" s="262">
        <v>2327</v>
      </c>
      <c r="E11" s="251">
        <v>20</v>
      </c>
      <c r="F11" s="251">
        <v>118</v>
      </c>
      <c r="G11" s="262">
        <v>93</v>
      </c>
      <c r="H11" s="251">
        <v>13</v>
      </c>
      <c r="I11" s="251">
        <v>175</v>
      </c>
      <c r="J11" s="262">
        <v>95</v>
      </c>
      <c r="K11" s="251">
        <v>1</v>
      </c>
      <c r="L11" s="251">
        <v>16</v>
      </c>
      <c r="M11" s="298">
        <v>10</v>
      </c>
      <c r="N11" s="690" t="s">
        <v>86</v>
      </c>
      <c r="O11" s="251">
        <v>102</v>
      </c>
      <c r="P11" s="251">
        <v>7624</v>
      </c>
      <c r="Q11" s="262">
        <v>1191</v>
      </c>
      <c r="R11" s="251">
        <v>123</v>
      </c>
      <c r="S11" s="251">
        <v>2733</v>
      </c>
      <c r="T11" s="262">
        <v>846</v>
      </c>
      <c r="U11" s="251">
        <v>0</v>
      </c>
      <c r="V11" s="251">
        <v>0</v>
      </c>
      <c r="W11" s="262">
        <v>0</v>
      </c>
      <c r="X11" s="251">
        <v>15</v>
      </c>
      <c r="Y11" s="251">
        <v>931</v>
      </c>
      <c r="Z11" s="298">
        <v>92</v>
      </c>
      <c r="AB11" s="780"/>
      <c r="AC11" s="780"/>
      <c r="AD11" s="780"/>
      <c r="AE11" s="780"/>
      <c r="AF11" s="780"/>
    </row>
    <row r="12" spans="1:32" s="75" customFormat="1" ht="12.75" customHeight="1" x14ac:dyDescent="0.2">
      <c r="A12" s="690"/>
      <c r="B12" s="71">
        <v>1</v>
      </c>
      <c r="C12" s="72">
        <v>1</v>
      </c>
      <c r="D12" s="72">
        <v>1</v>
      </c>
      <c r="E12" s="73">
        <v>7.2989999999999999E-2</v>
      </c>
      <c r="F12" s="68">
        <v>1.018E-2</v>
      </c>
      <c r="G12" s="68">
        <v>3.9969999999999999E-2</v>
      </c>
      <c r="H12" s="73">
        <v>4.7449999999999999E-2</v>
      </c>
      <c r="I12" s="68">
        <v>1.5089999999999999E-2</v>
      </c>
      <c r="J12" s="68">
        <v>4.0829999999999998E-2</v>
      </c>
      <c r="K12" s="73">
        <v>3.65E-3</v>
      </c>
      <c r="L12" s="68">
        <v>1.3799999999999999E-3</v>
      </c>
      <c r="M12" s="81">
        <v>4.3E-3</v>
      </c>
      <c r="N12" s="690"/>
      <c r="O12" s="73">
        <v>0.37225999999999998</v>
      </c>
      <c r="P12" s="68">
        <v>0.65741000000000005</v>
      </c>
      <c r="Q12" s="68">
        <v>0.51182000000000005</v>
      </c>
      <c r="R12" s="73">
        <v>0.44890999999999998</v>
      </c>
      <c r="S12" s="68">
        <v>0.23566000000000001</v>
      </c>
      <c r="T12" s="68">
        <v>0.36355999999999999</v>
      </c>
      <c r="U12" s="73" t="s">
        <v>452</v>
      </c>
      <c r="V12" s="68" t="s">
        <v>452</v>
      </c>
      <c r="W12" s="68" t="s">
        <v>452</v>
      </c>
      <c r="X12" s="73">
        <v>5.4739999999999997E-2</v>
      </c>
      <c r="Y12" s="68">
        <v>8.0280000000000004E-2</v>
      </c>
      <c r="Z12" s="81">
        <v>3.9539999999999999E-2</v>
      </c>
    </row>
    <row r="13" spans="1:32" s="31" customFormat="1" ht="12.75" customHeight="1" x14ac:dyDescent="0.2">
      <c r="A13" s="690" t="s">
        <v>87</v>
      </c>
      <c r="B13" s="251">
        <v>80</v>
      </c>
      <c r="C13" s="251">
        <v>1762</v>
      </c>
      <c r="D13" s="262">
        <v>482</v>
      </c>
      <c r="E13" s="251">
        <v>1</v>
      </c>
      <c r="F13" s="251">
        <v>3</v>
      </c>
      <c r="G13" s="262">
        <v>6</v>
      </c>
      <c r="H13" s="251">
        <v>12</v>
      </c>
      <c r="I13" s="251">
        <v>268</v>
      </c>
      <c r="J13" s="262">
        <v>100</v>
      </c>
      <c r="K13" s="251">
        <v>0</v>
      </c>
      <c r="L13" s="251">
        <v>0</v>
      </c>
      <c r="M13" s="298">
        <v>0</v>
      </c>
      <c r="N13" s="690" t="s">
        <v>87</v>
      </c>
      <c r="O13" s="251">
        <v>0</v>
      </c>
      <c r="P13" s="251">
        <v>0</v>
      </c>
      <c r="Q13" s="262">
        <v>0</v>
      </c>
      <c r="R13" s="251">
        <v>67</v>
      </c>
      <c r="S13" s="251">
        <v>1491</v>
      </c>
      <c r="T13" s="262">
        <v>376</v>
      </c>
      <c r="U13" s="251">
        <v>0</v>
      </c>
      <c r="V13" s="251">
        <v>0</v>
      </c>
      <c r="W13" s="262">
        <v>0</v>
      </c>
      <c r="X13" s="251">
        <v>0</v>
      </c>
      <c r="Y13" s="251">
        <v>0</v>
      </c>
      <c r="Z13" s="298">
        <v>0</v>
      </c>
      <c r="AB13" s="34"/>
    </row>
    <row r="14" spans="1:32" s="75" customFormat="1" ht="12.75" customHeight="1" x14ac:dyDescent="0.2">
      <c r="A14" s="690"/>
      <c r="B14" s="71">
        <v>1</v>
      </c>
      <c r="C14" s="72">
        <v>1</v>
      </c>
      <c r="D14" s="72">
        <v>1</v>
      </c>
      <c r="E14" s="73">
        <v>1.2500000000000001E-2</v>
      </c>
      <c r="F14" s="68">
        <v>1.6999999999999999E-3</v>
      </c>
      <c r="G14" s="68">
        <v>1.2449999999999999E-2</v>
      </c>
      <c r="H14" s="73">
        <v>0.15</v>
      </c>
      <c r="I14" s="68">
        <v>0.15210000000000001</v>
      </c>
      <c r="J14" s="68">
        <v>0.20746999999999999</v>
      </c>
      <c r="K14" s="73" t="s">
        <v>452</v>
      </c>
      <c r="L14" s="68" t="s">
        <v>452</v>
      </c>
      <c r="M14" s="81" t="s">
        <v>452</v>
      </c>
      <c r="N14" s="690"/>
      <c r="O14" s="73" t="s">
        <v>452</v>
      </c>
      <c r="P14" s="68" t="s">
        <v>452</v>
      </c>
      <c r="Q14" s="68" t="s">
        <v>452</v>
      </c>
      <c r="R14" s="73">
        <v>0.83750000000000002</v>
      </c>
      <c r="S14" s="68">
        <v>0.84619999999999995</v>
      </c>
      <c r="T14" s="68">
        <v>0.78008</v>
      </c>
      <c r="U14" s="73" t="s">
        <v>452</v>
      </c>
      <c r="V14" s="68" t="s">
        <v>452</v>
      </c>
      <c r="W14" s="68" t="s">
        <v>452</v>
      </c>
      <c r="X14" s="73" t="s">
        <v>452</v>
      </c>
      <c r="Y14" s="68" t="s">
        <v>452</v>
      </c>
      <c r="Z14" s="81" t="s">
        <v>452</v>
      </c>
      <c r="AB14" s="34"/>
    </row>
    <row r="15" spans="1:32" s="31" customFormat="1" ht="12" customHeight="1" x14ac:dyDescent="0.2">
      <c r="A15" s="690" t="s">
        <v>88</v>
      </c>
      <c r="B15" s="251">
        <v>393</v>
      </c>
      <c r="C15" s="251">
        <v>16448</v>
      </c>
      <c r="D15" s="262">
        <v>6491</v>
      </c>
      <c r="E15" s="251">
        <v>2</v>
      </c>
      <c r="F15" s="251">
        <v>6</v>
      </c>
      <c r="G15" s="262">
        <v>21</v>
      </c>
      <c r="H15" s="251">
        <v>1</v>
      </c>
      <c r="I15" s="251">
        <v>28</v>
      </c>
      <c r="J15" s="262">
        <v>11</v>
      </c>
      <c r="K15" s="251">
        <v>0</v>
      </c>
      <c r="L15" s="251">
        <v>0</v>
      </c>
      <c r="M15" s="298">
        <v>0</v>
      </c>
      <c r="N15" s="690" t="s">
        <v>88</v>
      </c>
      <c r="O15" s="251">
        <v>390</v>
      </c>
      <c r="P15" s="251">
        <v>16414</v>
      </c>
      <c r="Q15" s="262">
        <v>6459</v>
      </c>
      <c r="R15" s="251">
        <v>0</v>
      </c>
      <c r="S15" s="251">
        <v>0</v>
      </c>
      <c r="T15" s="262">
        <v>0</v>
      </c>
      <c r="U15" s="251">
        <v>0</v>
      </c>
      <c r="V15" s="251">
        <v>0</v>
      </c>
      <c r="W15" s="262">
        <v>0</v>
      </c>
      <c r="X15" s="251">
        <v>0</v>
      </c>
      <c r="Y15" s="251">
        <v>0</v>
      </c>
      <c r="Z15" s="298">
        <v>0</v>
      </c>
      <c r="AB15" s="34"/>
    </row>
    <row r="16" spans="1:32" s="75" customFormat="1" ht="12" customHeight="1" x14ac:dyDescent="0.2">
      <c r="A16" s="690"/>
      <c r="B16" s="71">
        <v>1</v>
      </c>
      <c r="C16" s="72">
        <v>1</v>
      </c>
      <c r="D16" s="72">
        <v>1</v>
      </c>
      <c r="E16" s="73">
        <v>5.0899999999999999E-3</v>
      </c>
      <c r="F16" s="68">
        <v>3.6000000000000002E-4</v>
      </c>
      <c r="G16" s="68">
        <v>3.2399999999999998E-3</v>
      </c>
      <c r="H16" s="73">
        <v>2.5400000000000002E-3</v>
      </c>
      <c r="I16" s="68">
        <v>1.6999999999999999E-3</v>
      </c>
      <c r="J16" s="68">
        <v>1.6900000000000001E-3</v>
      </c>
      <c r="K16" s="73" t="s">
        <v>452</v>
      </c>
      <c r="L16" s="68" t="s">
        <v>452</v>
      </c>
      <c r="M16" s="81" t="s">
        <v>452</v>
      </c>
      <c r="N16" s="690"/>
      <c r="O16" s="73">
        <v>0.99236999999999997</v>
      </c>
      <c r="P16" s="68">
        <v>0.99792999999999998</v>
      </c>
      <c r="Q16" s="68">
        <v>0.99507000000000001</v>
      </c>
      <c r="R16" s="73" t="s">
        <v>452</v>
      </c>
      <c r="S16" s="68" t="s">
        <v>452</v>
      </c>
      <c r="T16" s="68" t="s">
        <v>452</v>
      </c>
      <c r="U16" s="73" t="s">
        <v>452</v>
      </c>
      <c r="V16" s="68" t="s">
        <v>452</v>
      </c>
      <c r="W16" s="68" t="s">
        <v>452</v>
      </c>
      <c r="X16" s="73" t="s">
        <v>452</v>
      </c>
      <c r="Y16" s="68" t="s">
        <v>452</v>
      </c>
      <c r="Z16" s="81" t="s">
        <v>452</v>
      </c>
      <c r="AB16" s="34"/>
    </row>
    <row r="17" spans="1:26" s="31" customFormat="1" ht="12.75" customHeight="1" x14ac:dyDescent="0.2">
      <c r="A17" s="690" t="s">
        <v>89</v>
      </c>
      <c r="B17" s="251">
        <v>405</v>
      </c>
      <c r="C17" s="251">
        <v>12665</v>
      </c>
      <c r="D17" s="262">
        <v>2954</v>
      </c>
      <c r="E17" s="251">
        <v>10</v>
      </c>
      <c r="F17" s="251">
        <v>117</v>
      </c>
      <c r="G17" s="262">
        <v>144</v>
      </c>
      <c r="H17" s="251">
        <v>29</v>
      </c>
      <c r="I17" s="251">
        <v>377</v>
      </c>
      <c r="J17" s="262">
        <v>217</v>
      </c>
      <c r="K17" s="251">
        <v>1</v>
      </c>
      <c r="L17" s="251">
        <v>12</v>
      </c>
      <c r="M17" s="298">
        <v>7</v>
      </c>
      <c r="N17" s="690" t="s">
        <v>89</v>
      </c>
      <c r="O17" s="251">
        <v>68</v>
      </c>
      <c r="P17" s="251">
        <v>2460</v>
      </c>
      <c r="Q17" s="262">
        <v>607</v>
      </c>
      <c r="R17" s="251">
        <v>277</v>
      </c>
      <c r="S17" s="251">
        <v>7295</v>
      </c>
      <c r="T17" s="262">
        <v>1758</v>
      </c>
      <c r="U17" s="251">
        <v>4</v>
      </c>
      <c r="V17" s="251">
        <v>1436</v>
      </c>
      <c r="W17" s="262">
        <v>73</v>
      </c>
      <c r="X17" s="251">
        <v>16</v>
      </c>
      <c r="Y17" s="251">
        <v>968</v>
      </c>
      <c r="Z17" s="298">
        <v>148</v>
      </c>
    </row>
    <row r="18" spans="1:26" s="75" customFormat="1" ht="12.75" customHeight="1" x14ac:dyDescent="0.2">
      <c r="A18" s="690"/>
      <c r="B18" s="71">
        <v>1</v>
      </c>
      <c r="C18" s="72">
        <v>1</v>
      </c>
      <c r="D18" s="72">
        <v>1</v>
      </c>
      <c r="E18" s="73">
        <v>2.469E-2</v>
      </c>
      <c r="F18" s="68">
        <v>9.2399999999999999E-3</v>
      </c>
      <c r="G18" s="68">
        <v>4.8750000000000002E-2</v>
      </c>
      <c r="H18" s="73">
        <v>7.1599999999999997E-2</v>
      </c>
      <c r="I18" s="68">
        <v>2.9770000000000001E-2</v>
      </c>
      <c r="J18" s="68">
        <v>7.3459999999999998E-2</v>
      </c>
      <c r="K18" s="73">
        <v>2.47E-3</v>
      </c>
      <c r="L18" s="68">
        <v>9.5E-4</v>
      </c>
      <c r="M18" s="81">
        <v>2.3700000000000001E-3</v>
      </c>
      <c r="N18" s="690"/>
      <c r="O18" s="73">
        <v>0.16789999999999999</v>
      </c>
      <c r="P18" s="68">
        <v>0.19424</v>
      </c>
      <c r="Q18" s="68">
        <v>0.20548</v>
      </c>
      <c r="R18" s="73">
        <v>0.68394999999999995</v>
      </c>
      <c r="S18" s="68">
        <v>0.57599999999999996</v>
      </c>
      <c r="T18" s="68">
        <v>0.59513000000000005</v>
      </c>
      <c r="U18" s="73">
        <v>9.8799999999999999E-3</v>
      </c>
      <c r="V18" s="68">
        <v>0.11337999999999999</v>
      </c>
      <c r="W18" s="68">
        <v>2.4709999999999999E-2</v>
      </c>
      <c r="X18" s="73">
        <v>3.9510000000000003E-2</v>
      </c>
      <c r="Y18" s="68">
        <v>7.6429999999999998E-2</v>
      </c>
      <c r="Z18" s="81">
        <v>5.0099999999999999E-2</v>
      </c>
    </row>
    <row r="19" spans="1:26" s="31" customFormat="1" ht="12.75" customHeight="1" x14ac:dyDescent="0.2">
      <c r="A19" s="690" t="s">
        <v>90</v>
      </c>
      <c r="B19" s="251">
        <v>198</v>
      </c>
      <c r="C19" s="251">
        <v>5712</v>
      </c>
      <c r="D19" s="262">
        <v>2033</v>
      </c>
      <c r="E19" s="251">
        <v>28</v>
      </c>
      <c r="F19" s="251">
        <v>280</v>
      </c>
      <c r="G19" s="262">
        <v>302</v>
      </c>
      <c r="H19" s="251">
        <v>23</v>
      </c>
      <c r="I19" s="251">
        <v>597</v>
      </c>
      <c r="J19" s="262">
        <v>274</v>
      </c>
      <c r="K19" s="251">
        <v>4</v>
      </c>
      <c r="L19" s="251">
        <v>25</v>
      </c>
      <c r="M19" s="298">
        <v>33</v>
      </c>
      <c r="N19" s="690" t="s">
        <v>90</v>
      </c>
      <c r="O19" s="251">
        <v>89</v>
      </c>
      <c r="P19" s="251">
        <v>3780</v>
      </c>
      <c r="Q19" s="262">
        <v>1094</v>
      </c>
      <c r="R19" s="251">
        <v>53</v>
      </c>
      <c r="S19" s="251">
        <v>1000</v>
      </c>
      <c r="T19" s="262">
        <v>318</v>
      </c>
      <c r="U19" s="251">
        <v>1</v>
      </c>
      <c r="V19" s="251">
        <v>30</v>
      </c>
      <c r="W19" s="262">
        <v>12</v>
      </c>
      <c r="X19" s="251">
        <v>0</v>
      </c>
      <c r="Y19" s="251">
        <v>0</v>
      </c>
      <c r="Z19" s="298">
        <v>0</v>
      </c>
    </row>
    <row r="20" spans="1:26" s="75" customFormat="1" ht="12.75" customHeight="1" x14ac:dyDescent="0.2">
      <c r="A20" s="690"/>
      <c r="B20" s="71">
        <v>1</v>
      </c>
      <c r="C20" s="72">
        <v>1</v>
      </c>
      <c r="D20" s="72">
        <v>1</v>
      </c>
      <c r="E20" s="73">
        <v>0.14141000000000001</v>
      </c>
      <c r="F20" s="68">
        <v>4.9020000000000001E-2</v>
      </c>
      <c r="G20" s="68">
        <v>0.14854999999999999</v>
      </c>
      <c r="H20" s="73">
        <v>0.11616</v>
      </c>
      <c r="I20" s="68">
        <v>0.10452</v>
      </c>
      <c r="J20" s="68">
        <v>0.13478000000000001</v>
      </c>
      <c r="K20" s="73">
        <v>2.0199999999999999E-2</v>
      </c>
      <c r="L20" s="68">
        <v>4.3800000000000002E-3</v>
      </c>
      <c r="M20" s="81">
        <v>1.6230000000000001E-2</v>
      </c>
      <c r="N20" s="690"/>
      <c r="O20" s="73">
        <v>0.44949</v>
      </c>
      <c r="P20" s="68">
        <v>0.66176000000000001</v>
      </c>
      <c r="Q20" s="68">
        <v>0.53812000000000004</v>
      </c>
      <c r="R20" s="73">
        <v>0.26767999999999997</v>
      </c>
      <c r="S20" s="68">
        <v>0.17507</v>
      </c>
      <c r="T20" s="68">
        <v>0.15642</v>
      </c>
      <c r="U20" s="73">
        <v>5.0499999999999998E-3</v>
      </c>
      <c r="V20" s="68">
        <v>5.2500000000000003E-3</v>
      </c>
      <c r="W20" s="68">
        <v>5.8999999999999999E-3</v>
      </c>
      <c r="X20" s="73" t="s">
        <v>452</v>
      </c>
      <c r="Y20" s="68" t="s">
        <v>452</v>
      </c>
      <c r="Z20" s="81" t="s">
        <v>452</v>
      </c>
    </row>
    <row r="21" spans="1:26" s="31" customFormat="1" ht="12.75" customHeight="1" x14ac:dyDescent="0.2">
      <c r="A21" s="690" t="s">
        <v>91</v>
      </c>
      <c r="B21" s="251">
        <v>526</v>
      </c>
      <c r="C21" s="251">
        <v>13232</v>
      </c>
      <c r="D21" s="262">
        <v>4680</v>
      </c>
      <c r="E21" s="251">
        <v>12</v>
      </c>
      <c r="F21" s="251">
        <v>64</v>
      </c>
      <c r="G21" s="262">
        <v>95</v>
      </c>
      <c r="H21" s="251">
        <v>7</v>
      </c>
      <c r="I21" s="251">
        <v>100</v>
      </c>
      <c r="J21" s="262">
        <v>54</v>
      </c>
      <c r="K21" s="251">
        <v>5</v>
      </c>
      <c r="L21" s="251">
        <v>99</v>
      </c>
      <c r="M21" s="298">
        <v>48</v>
      </c>
      <c r="N21" s="690" t="s">
        <v>91</v>
      </c>
      <c r="O21" s="251">
        <v>13</v>
      </c>
      <c r="P21" s="251">
        <v>237</v>
      </c>
      <c r="Q21" s="262">
        <v>134</v>
      </c>
      <c r="R21" s="251">
        <v>486</v>
      </c>
      <c r="S21" s="251">
        <v>12578</v>
      </c>
      <c r="T21" s="262">
        <v>4275</v>
      </c>
      <c r="U21" s="251">
        <v>0</v>
      </c>
      <c r="V21" s="251">
        <v>0</v>
      </c>
      <c r="W21" s="262">
        <v>0</v>
      </c>
      <c r="X21" s="251">
        <v>3</v>
      </c>
      <c r="Y21" s="251">
        <v>154</v>
      </c>
      <c r="Z21" s="298">
        <v>74</v>
      </c>
    </row>
    <row r="22" spans="1:26" s="75" customFormat="1" ht="12.75" customHeight="1" x14ac:dyDescent="0.2">
      <c r="A22" s="690"/>
      <c r="B22" s="71">
        <v>1</v>
      </c>
      <c r="C22" s="72">
        <v>1</v>
      </c>
      <c r="D22" s="72">
        <v>1</v>
      </c>
      <c r="E22" s="73">
        <v>2.281E-2</v>
      </c>
      <c r="F22" s="68">
        <v>4.8399999999999997E-3</v>
      </c>
      <c r="G22" s="68">
        <v>2.0299999999999999E-2</v>
      </c>
      <c r="H22" s="73">
        <v>1.3310000000000001E-2</v>
      </c>
      <c r="I22" s="68">
        <v>7.5599999999999999E-3</v>
      </c>
      <c r="J22" s="68">
        <v>1.154E-2</v>
      </c>
      <c r="K22" s="73">
        <v>9.5099999999999994E-3</v>
      </c>
      <c r="L22" s="68">
        <v>7.4799999999999997E-3</v>
      </c>
      <c r="M22" s="81">
        <v>1.026E-2</v>
      </c>
      <c r="N22" s="690"/>
      <c r="O22" s="73">
        <v>2.4709999999999999E-2</v>
      </c>
      <c r="P22" s="68">
        <v>1.7909999999999999E-2</v>
      </c>
      <c r="Q22" s="68">
        <v>2.8629999999999999E-2</v>
      </c>
      <c r="R22" s="73">
        <v>0.92395000000000005</v>
      </c>
      <c r="S22" s="68">
        <v>0.95057000000000003</v>
      </c>
      <c r="T22" s="68">
        <v>0.91346000000000005</v>
      </c>
      <c r="U22" s="73" t="s">
        <v>452</v>
      </c>
      <c r="V22" s="68" t="s">
        <v>452</v>
      </c>
      <c r="W22" s="68" t="s">
        <v>452</v>
      </c>
      <c r="X22" s="73">
        <v>5.7000000000000002E-3</v>
      </c>
      <c r="Y22" s="68">
        <v>1.1639999999999999E-2</v>
      </c>
      <c r="Z22" s="81">
        <v>1.5810000000000001E-2</v>
      </c>
    </row>
    <row r="23" spans="1:26" s="31" customFormat="1" ht="12.75" customHeight="1" x14ac:dyDescent="0.2">
      <c r="A23" s="690" t="s">
        <v>92</v>
      </c>
      <c r="B23" s="251">
        <v>1127</v>
      </c>
      <c r="C23" s="251">
        <v>37948</v>
      </c>
      <c r="D23" s="262">
        <v>8985</v>
      </c>
      <c r="E23" s="251">
        <v>25</v>
      </c>
      <c r="F23" s="251">
        <v>315</v>
      </c>
      <c r="G23" s="262">
        <v>368</v>
      </c>
      <c r="H23" s="251">
        <v>77</v>
      </c>
      <c r="I23" s="251">
        <v>1479</v>
      </c>
      <c r="J23" s="262">
        <v>626</v>
      </c>
      <c r="K23" s="251">
        <v>4</v>
      </c>
      <c r="L23" s="251">
        <v>41</v>
      </c>
      <c r="M23" s="298">
        <v>55</v>
      </c>
      <c r="N23" s="690" t="s">
        <v>92</v>
      </c>
      <c r="O23" s="251">
        <v>250</v>
      </c>
      <c r="P23" s="251">
        <v>11852</v>
      </c>
      <c r="Q23" s="262">
        <v>2560</v>
      </c>
      <c r="R23" s="251">
        <v>721</v>
      </c>
      <c r="S23" s="251">
        <v>12698</v>
      </c>
      <c r="T23" s="262">
        <v>4661</v>
      </c>
      <c r="U23" s="251">
        <v>26</v>
      </c>
      <c r="V23" s="251">
        <v>10757</v>
      </c>
      <c r="W23" s="262">
        <v>504</v>
      </c>
      <c r="X23" s="251">
        <v>24</v>
      </c>
      <c r="Y23" s="251">
        <v>806</v>
      </c>
      <c r="Z23" s="298">
        <v>211</v>
      </c>
    </row>
    <row r="24" spans="1:26" s="75" customFormat="1" ht="12.75" customHeight="1" x14ac:dyDescent="0.2">
      <c r="A24" s="690"/>
      <c r="B24" s="71">
        <v>1</v>
      </c>
      <c r="C24" s="72">
        <v>1</v>
      </c>
      <c r="D24" s="72">
        <v>1</v>
      </c>
      <c r="E24" s="73">
        <v>2.2179999999999998E-2</v>
      </c>
      <c r="F24" s="68">
        <v>8.3000000000000001E-3</v>
      </c>
      <c r="G24" s="68">
        <v>4.0960000000000003E-2</v>
      </c>
      <c r="H24" s="73">
        <v>6.8320000000000006E-2</v>
      </c>
      <c r="I24" s="68">
        <v>3.8969999999999998E-2</v>
      </c>
      <c r="J24" s="68">
        <v>6.9669999999999996E-2</v>
      </c>
      <c r="K24" s="73">
        <v>3.5500000000000002E-3</v>
      </c>
      <c r="L24" s="68">
        <v>1.08E-3</v>
      </c>
      <c r="M24" s="81">
        <v>6.1199999999999996E-3</v>
      </c>
      <c r="N24" s="690"/>
      <c r="O24" s="73">
        <v>0.22183</v>
      </c>
      <c r="P24" s="68">
        <v>0.31231999999999999</v>
      </c>
      <c r="Q24" s="68">
        <v>0.28492000000000001</v>
      </c>
      <c r="R24" s="73">
        <v>0.63975000000000004</v>
      </c>
      <c r="S24" s="68">
        <v>0.33461999999999997</v>
      </c>
      <c r="T24" s="68">
        <v>0.51875000000000004</v>
      </c>
      <c r="U24" s="73">
        <v>2.307E-2</v>
      </c>
      <c r="V24" s="68">
        <v>0.28347</v>
      </c>
      <c r="W24" s="68">
        <v>5.6090000000000001E-2</v>
      </c>
      <c r="X24" s="73">
        <v>2.1299999999999999E-2</v>
      </c>
      <c r="Y24" s="68">
        <v>2.1239999999999998E-2</v>
      </c>
      <c r="Z24" s="81">
        <v>2.3480000000000001E-2</v>
      </c>
    </row>
    <row r="25" spans="1:26" s="31" customFormat="1" ht="12.75" customHeight="1" x14ac:dyDescent="0.2">
      <c r="A25" s="690" t="s">
        <v>93</v>
      </c>
      <c r="B25" s="251">
        <v>163</v>
      </c>
      <c r="C25" s="251">
        <v>7555</v>
      </c>
      <c r="D25" s="262">
        <v>1361</v>
      </c>
      <c r="E25" s="251">
        <v>7</v>
      </c>
      <c r="F25" s="251">
        <v>117</v>
      </c>
      <c r="G25" s="262">
        <v>65</v>
      </c>
      <c r="H25" s="251">
        <v>3</v>
      </c>
      <c r="I25" s="251">
        <v>36</v>
      </c>
      <c r="J25" s="262">
        <v>18</v>
      </c>
      <c r="K25" s="251">
        <v>17</v>
      </c>
      <c r="L25" s="251">
        <v>204</v>
      </c>
      <c r="M25" s="298">
        <v>187</v>
      </c>
      <c r="N25" s="690" t="s">
        <v>93</v>
      </c>
      <c r="O25" s="251">
        <v>47</v>
      </c>
      <c r="P25" s="251">
        <v>5432</v>
      </c>
      <c r="Q25" s="262">
        <v>534</v>
      </c>
      <c r="R25" s="251">
        <v>89</v>
      </c>
      <c r="S25" s="251">
        <v>1766</v>
      </c>
      <c r="T25" s="262">
        <v>557</v>
      </c>
      <c r="U25" s="251">
        <v>0</v>
      </c>
      <c r="V25" s="251">
        <v>0</v>
      </c>
      <c r="W25" s="262">
        <v>0</v>
      </c>
      <c r="X25" s="251">
        <v>0</v>
      </c>
      <c r="Y25" s="251">
        <v>0</v>
      </c>
      <c r="Z25" s="298">
        <v>0</v>
      </c>
    </row>
    <row r="26" spans="1:26" s="75" customFormat="1" ht="12.75" customHeight="1" x14ac:dyDescent="0.2">
      <c r="A26" s="690"/>
      <c r="B26" s="71">
        <v>1</v>
      </c>
      <c r="C26" s="72">
        <v>1</v>
      </c>
      <c r="D26" s="72">
        <v>1</v>
      </c>
      <c r="E26" s="73">
        <v>4.2939999999999999E-2</v>
      </c>
      <c r="F26" s="68">
        <v>1.549E-2</v>
      </c>
      <c r="G26" s="68">
        <v>4.7759999999999997E-2</v>
      </c>
      <c r="H26" s="73">
        <v>1.84E-2</v>
      </c>
      <c r="I26" s="68">
        <v>4.7699999999999999E-3</v>
      </c>
      <c r="J26" s="68">
        <v>1.323E-2</v>
      </c>
      <c r="K26" s="73">
        <v>0.10428999999999999</v>
      </c>
      <c r="L26" s="68">
        <v>2.7E-2</v>
      </c>
      <c r="M26" s="81">
        <v>0.13739999999999999</v>
      </c>
      <c r="N26" s="690"/>
      <c r="O26" s="73">
        <v>0.28833999999999999</v>
      </c>
      <c r="P26" s="68">
        <v>0.71899000000000002</v>
      </c>
      <c r="Q26" s="68">
        <v>0.39235999999999999</v>
      </c>
      <c r="R26" s="73">
        <v>0.54601</v>
      </c>
      <c r="S26" s="68">
        <v>0.23375000000000001</v>
      </c>
      <c r="T26" s="68">
        <v>0.40926000000000001</v>
      </c>
      <c r="U26" s="73" t="s">
        <v>452</v>
      </c>
      <c r="V26" s="68" t="s">
        <v>452</v>
      </c>
      <c r="W26" s="68" t="s">
        <v>452</v>
      </c>
      <c r="X26" s="73" t="s">
        <v>452</v>
      </c>
      <c r="Y26" s="68" t="s">
        <v>452</v>
      </c>
      <c r="Z26" s="81" t="s">
        <v>452</v>
      </c>
    </row>
    <row r="27" spans="1:26" s="31" customFormat="1" ht="12.75" customHeight="1" x14ac:dyDescent="0.2">
      <c r="A27" s="690" t="s">
        <v>94</v>
      </c>
      <c r="B27" s="251">
        <v>34</v>
      </c>
      <c r="C27" s="251">
        <v>1736</v>
      </c>
      <c r="D27" s="262">
        <v>379</v>
      </c>
      <c r="E27" s="251">
        <v>0</v>
      </c>
      <c r="F27" s="251">
        <v>0</v>
      </c>
      <c r="G27" s="262">
        <v>0</v>
      </c>
      <c r="H27" s="251">
        <v>1</v>
      </c>
      <c r="I27" s="251">
        <v>4</v>
      </c>
      <c r="J27" s="262">
        <v>6</v>
      </c>
      <c r="K27" s="251">
        <v>0</v>
      </c>
      <c r="L27" s="251">
        <v>0</v>
      </c>
      <c r="M27" s="298">
        <v>0</v>
      </c>
      <c r="N27" s="690" t="s">
        <v>94</v>
      </c>
      <c r="O27" s="251">
        <v>13</v>
      </c>
      <c r="P27" s="251">
        <v>1303</v>
      </c>
      <c r="Q27" s="262">
        <v>183</v>
      </c>
      <c r="R27" s="251">
        <v>16</v>
      </c>
      <c r="S27" s="251">
        <v>217</v>
      </c>
      <c r="T27" s="262">
        <v>183</v>
      </c>
      <c r="U27" s="251">
        <v>0</v>
      </c>
      <c r="V27" s="251">
        <v>0</v>
      </c>
      <c r="W27" s="262">
        <v>0</v>
      </c>
      <c r="X27" s="251">
        <v>4</v>
      </c>
      <c r="Y27" s="251">
        <v>212</v>
      </c>
      <c r="Z27" s="298">
        <v>7</v>
      </c>
    </row>
    <row r="28" spans="1:26" s="75" customFormat="1" ht="12.75" customHeight="1" x14ac:dyDescent="0.2">
      <c r="A28" s="690"/>
      <c r="B28" s="71">
        <v>1</v>
      </c>
      <c r="C28" s="72">
        <v>1</v>
      </c>
      <c r="D28" s="72">
        <v>1</v>
      </c>
      <c r="E28" s="73" t="s">
        <v>452</v>
      </c>
      <c r="F28" s="68" t="s">
        <v>452</v>
      </c>
      <c r="G28" s="68" t="s">
        <v>452</v>
      </c>
      <c r="H28" s="73">
        <v>2.9409999999999999E-2</v>
      </c>
      <c r="I28" s="68">
        <v>2.3E-3</v>
      </c>
      <c r="J28" s="68">
        <v>1.583E-2</v>
      </c>
      <c r="K28" s="73" t="s">
        <v>452</v>
      </c>
      <c r="L28" s="68" t="s">
        <v>452</v>
      </c>
      <c r="M28" s="81" t="s">
        <v>452</v>
      </c>
      <c r="N28" s="690"/>
      <c r="O28" s="73">
        <v>0.38235000000000002</v>
      </c>
      <c r="P28" s="68">
        <v>0.75058000000000002</v>
      </c>
      <c r="Q28" s="68">
        <v>0.48285</v>
      </c>
      <c r="R28" s="73">
        <v>0.47059000000000001</v>
      </c>
      <c r="S28" s="68">
        <v>0.125</v>
      </c>
      <c r="T28" s="68">
        <v>0.48285</v>
      </c>
      <c r="U28" s="73" t="s">
        <v>452</v>
      </c>
      <c r="V28" s="68" t="s">
        <v>452</v>
      </c>
      <c r="W28" s="68" t="s">
        <v>452</v>
      </c>
      <c r="X28" s="73">
        <v>0.11765</v>
      </c>
      <c r="Y28" s="68">
        <v>0.12212000000000001</v>
      </c>
      <c r="Z28" s="81">
        <v>1.847E-2</v>
      </c>
    </row>
    <row r="29" spans="1:26" s="31" customFormat="1" ht="12.75" customHeight="1" x14ac:dyDescent="0.2">
      <c r="A29" s="690" t="s">
        <v>95</v>
      </c>
      <c r="B29" s="251">
        <v>162</v>
      </c>
      <c r="C29" s="251">
        <v>4465</v>
      </c>
      <c r="D29" s="262">
        <v>966</v>
      </c>
      <c r="E29" s="251">
        <v>1</v>
      </c>
      <c r="F29" s="251">
        <v>6</v>
      </c>
      <c r="G29" s="262">
        <v>16</v>
      </c>
      <c r="H29" s="251">
        <v>2</v>
      </c>
      <c r="I29" s="251">
        <v>44</v>
      </c>
      <c r="J29" s="262">
        <v>23</v>
      </c>
      <c r="K29" s="251">
        <v>1</v>
      </c>
      <c r="L29" s="251">
        <v>6</v>
      </c>
      <c r="M29" s="298">
        <v>9</v>
      </c>
      <c r="N29" s="690" t="s">
        <v>95</v>
      </c>
      <c r="O29" s="251">
        <v>19</v>
      </c>
      <c r="P29" s="251">
        <v>1540</v>
      </c>
      <c r="Q29" s="262">
        <v>213</v>
      </c>
      <c r="R29" s="251">
        <v>136</v>
      </c>
      <c r="S29" s="251">
        <v>2825</v>
      </c>
      <c r="T29" s="262">
        <v>683</v>
      </c>
      <c r="U29" s="251">
        <v>0</v>
      </c>
      <c r="V29" s="251">
        <v>0</v>
      </c>
      <c r="W29" s="262">
        <v>0</v>
      </c>
      <c r="X29" s="251">
        <v>3</v>
      </c>
      <c r="Y29" s="251">
        <v>44</v>
      </c>
      <c r="Z29" s="298">
        <v>22</v>
      </c>
    </row>
    <row r="30" spans="1:26" s="75" customFormat="1" ht="12.75" customHeight="1" x14ac:dyDescent="0.2">
      <c r="A30" s="690"/>
      <c r="B30" s="71">
        <v>1</v>
      </c>
      <c r="C30" s="72">
        <v>1</v>
      </c>
      <c r="D30" s="72">
        <v>1</v>
      </c>
      <c r="E30" s="73">
        <v>6.1700000000000001E-3</v>
      </c>
      <c r="F30" s="68">
        <v>1.34E-3</v>
      </c>
      <c r="G30" s="68">
        <v>1.6559999999999998E-2</v>
      </c>
      <c r="H30" s="73">
        <v>1.235E-2</v>
      </c>
      <c r="I30" s="68">
        <v>9.8499999999999994E-3</v>
      </c>
      <c r="J30" s="68">
        <v>2.3810000000000001E-2</v>
      </c>
      <c r="K30" s="73">
        <v>6.1700000000000001E-3</v>
      </c>
      <c r="L30" s="68">
        <v>1.34E-3</v>
      </c>
      <c r="M30" s="81">
        <v>9.3200000000000002E-3</v>
      </c>
      <c r="N30" s="690"/>
      <c r="O30" s="73">
        <v>0.11728</v>
      </c>
      <c r="P30" s="68">
        <v>0.34489999999999998</v>
      </c>
      <c r="Q30" s="68">
        <v>0.2205</v>
      </c>
      <c r="R30" s="73">
        <v>0.83950999999999998</v>
      </c>
      <c r="S30" s="68">
        <v>0.63270000000000004</v>
      </c>
      <c r="T30" s="68">
        <v>0.70704</v>
      </c>
      <c r="U30" s="73" t="s">
        <v>452</v>
      </c>
      <c r="V30" s="68" t="s">
        <v>452</v>
      </c>
      <c r="W30" s="68" t="s">
        <v>452</v>
      </c>
      <c r="X30" s="73">
        <v>1.8519999999999998E-2</v>
      </c>
      <c r="Y30" s="68">
        <v>9.8499999999999994E-3</v>
      </c>
      <c r="Z30" s="81">
        <v>2.2769999999999999E-2</v>
      </c>
    </row>
    <row r="31" spans="1:26" s="31" customFormat="1" ht="12.75" customHeight="1" x14ac:dyDescent="0.2">
      <c r="A31" s="690" t="s">
        <v>96</v>
      </c>
      <c r="B31" s="251">
        <v>435</v>
      </c>
      <c r="C31" s="251">
        <v>17124</v>
      </c>
      <c r="D31" s="262">
        <v>3801</v>
      </c>
      <c r="E31" s="251">
        <v>14</v>
      </c>
      <c r="F31" s="251">
        <v>162</v>
      </c>
      <c r="G31" s="262">
        <v>117</v>
      </c>
      <c r="H31" s="251">
        <v>25</v>
      </c>
      <c r="I31" s="251">
        <v>979</v>
      </c>
      <c r="J31" s="262">
        <v>177</v>
      </c>
      <c r="K31" s="251">
        <v>0</v>
      </c>
      <c r="L31" s="251">
        <v>0</v>
      </c>
      <c r="M31" s="298">
        <v>0</v>
      </c>
      <c r="N31" s="690" t="s">
        <v>96</v>
      </c>
      <c r="O31" s="251">
        <v>174</v>
      </c>
      <c r="P31" s="251">
        <v>10809</v>
      </c>
      <c r="Q31" s="262">
        <v>1906</v>
      </c>
      <c r="R31" s="251">
        <v>207</v>
      </c>
      <c r="S31" s="251">
        <v>4256</v>
      </c>
      <c r="T31" s="262">
        <v>1542</v>
      </c>
      <c r="U31" s="251">
        <v>2</v>
      </c>
      <c r="V31" s="251">
        <v>32</v>
      </c>
      <c r="W31" s="262">
        <v>24</v>
      </c>
      <c r="X31" s="251">
        <v>13</v>
      </c>
      <c r="Y31" s="251">
        <v>886</v>
      </c>
      <c r="Z31" s="298">
        <v>35</v>
      </c>
    </row>
    <row r="32" spans="1:26" s="75" customFormat="1" ht="12.75" customHeight="1" x14ac:dyDescent="0.2">
      <c r="A32" s="690"/>
      <c r="B32" s="71">
        <v>1</v>
      </c>
      <c r="C32" s="72">
        <v>1</v>
      </c>
      <c r="D32" s="72">
        <v>1</v>
      </c>
      <c r="E32" s="73">
        <v>3.218E-2</v>
      </c>
      <c r="F32" s="68">
        <v>9.4599999999999997E-3</v>
      </c>
      <c r="G32" s="68">
        <v>3.0779999999999998E-2</v>
      </c>
      <c r="H32" s="73">
        <v>5.747E-2</v>
      </c>
      <c r="I32" s="68">
        <v>5.7169999999999999E-2</v>
      </c>
      <c r="J32" s="68">
        <v>4.657E-2</v>
      </c>
      <c r="K32" s="73" t="s">
        <v>452</v>
      </c>
      <c r="L32" s="68" t="s">
        <v>452</v>
      </c>
      <c r="M32" s="81" t="s">
        <v>452</v>
      </c>
      <c r="N32" s="690"/>
      <c r="O32" s="73">
        <v>0.4</v>
      </c>
      <c r="P32" s="68">
        <v>0.63122</v>
      </c>
      <c r="Q32" s="68">
        <v>0.50144999999999995</v>
      </c>
      <c r="R32" s="73">
        <v>0.47586000000000001</v>
      </c>
      <c r="S32" s="68">
        <v>0.24854000000000001</v>
      </c>
      <c r="T32" s="68">
        <v>0.40567999999999999</v>
      </c>
      <c r="U32" s="73">
        <v>4.5999999999999999E-3</v>
      </c>
      <c r="V32" s="68">
        <v>1.8699999999999999E-3</v>
      </c>
      <c r="W32" s="68">
        <v>6.3099999999999996E-3</v>
      </c>
      <c r="X32" s="73">
        <v>2.989E-2</v>
      </c>
      <c r="Y32" s="68">
        <v>5.1740000000000001E-2</v>
      </c>
      <c r="Z32" s="81">
        <v>9.2099999999999994E-3</v>
      </c>
    </row>
    <row r="33" spans="1:26" s="31" customFormat="1" ht="12.75" customHeight="1" x14ac:dyDescent="0.2">
      <c r="A33" s="690" t="s">
        <v>97</v>
      </c>
      <c r="B33" s="251">
        <v>460</v>
      </c>
      <c r="C33" s="251">
        <v>21396</v>
      </c>
      <c r="D33" s="262">
        <v>5265</v>
      </c>
      <c r="E33" s="251">
        <v>12</v>
      </c>
      <c r="F33" s="251">
        <v>233</v>
      </c>
      <c r="G33" s="262">
        <v>126</v>
      </c>
      <c r="H33" s="251">
        <v>22</v>
      </c>
      <c r="I33" s="251">
        <v>375</v>
      </c>
      <c r="J33" s="262">
        <v>170</v>
      </c>
      <c r="K33" s="251">
        <v>2</v>
      </c>
      <c r="L33" s="251">
        <v>20</v>
      </c>
      <c r="M33" s="298">
        <v>14</v>
      </c>
      <c r="N33" s="690" t="s">
        <v>97</v>
      </c>
      <c r="O33" s="251">
        <v>283</v>
      </c>
      <c r="P33" s="251">
        <v>18073</v>
      </c>
      <c r="Q33" s="262">
        <v>4208</v>
      </c>
      <c r="R33" s="251">
        <v>131</v>
      </c>
      <c r="S33" s="251">
        <v>2504</v>
      </c>
      <c r="T33" s="262">
        <v>715</v>
      </c>
      <c r="U33" s="251">
        <v>4</v>
      </c>
      <c r="V33" s="251">
        <v>66</v>
      </c>
      <c r="W33" s="262">
        <v>18</v>
      </c>
      <c r="X33" s="251">
        <v>6</v>
      </c>
      <c r="Y33" s="251">
        <v>125</v>
      </c>
      <c r="Z33" s="298">
        <v>14</v>
      </c>
    </row>
    <row r="34" spans="1:26" s="75" customFormat="1" ht="12.75" customHeight="1" x14ac:dyDescent="0.2">
      <c r="A34" s="690"/>
      <c r="B34" s="71">
        <v>1</v>
      </c>
      <c r="C34" s="72">
        <v>1</v>
      </c>
      <c r="D34" s="72">
        <v>1</v>
      </c>
      <c r="E34" s="73">
        <v>2.6089999999999999E-2</v>
      </c>
      <c r="F34" s="68">
        <v>1.089E-2</v>
      </c>
      <c r="G34" s="68">
        <v>2.393E-2</v>
      </c>
      <c r="H34" s="73">
        <v>4.7829999999999998E-2</v>
      </c>
      <c r="I34" s="68">
        <v>1.753E-2</v>
      </c>
      <c r="J34" s="68">
        <v>3.2289999999999999E-2</v>
      </c>
      <c r="K34" s="73">
        <v>4.3499999999999997E-3</v>
      </c>
      <c r="L34" s="68">
        <v>9.3000000000000005E-4</v>
      </c>
      <c r="M34" s="81">
        <v>2.66E-3</v>
      </c>
      <c r="N34" s="690"/>
      <c r="O34" s="73">
        <v>0.61521999999999999</v>
      </c>
      <c r="P34" s="68">
        <v>0.84469000000000005</v>
      </c>
      <c r="Q34" s="68">
        <v>0.79923999999999995</v>
      </c>
      <c r="R34" s="73">
        <v>0.28477999999999998</v>
      </c>
      <c r="S34" s="68">
        <v>0.11703</v>
      </c>
      <c r="T34" s="68">
        <v>0.1358</v>
      </c>
      <c r="U34" s="73">
        <v>8.6999999999999994E-3</v>
      </c>
      <c r="V34" s="68">
        <v>3.0799999999999998E-3</v>
      </c>
      <c r="W34" s="68">
        <v>3.4199999999999999E-3</v>
      </c>
      <c r="X34" s="73">
        <v>1.304E-2</v>
      </c>
      <c r="Y34" s="68">
        <v>5.8399999999999997E-3</v>
      </c>
      <c r="Z34" s="81">
        <v>2.66E-3</v>
      </c>
    </row>
    <row r="35" spans="1:26" s="31" customFormat="1" ht="12.75" customHeight="1" x14ac:dyDescent="0.2">
      <c r="A35" s="691" t="s">
        <v>98</v>
      </c>
      <c r="B35" s="251">
        <v>87</v>
      </c>
      <c r="C35" s="251">
        <v>1663</v>
      </c>
      <c r="D35" s="262">
        <v>562</v>
      </c>
      <c r="E35" s="251">
        <v>0</v>
      </c>
      <c r="F35" s="251">
        <v>0</v>
      </c>
      <c r="G35" s="262">
        <v>0</v>
      </c>
      <c r="H35" s="251">
        <v>1</v>
      </c>
      <c r="I35" s="251">
        <v>8</v>
      </c>
      <c r="J35" s="262">
        <v>4</v>
      </c>
      <c r="K35" s="251">
        <v>0</v>
      </c>
      <c r="L35" s="251">
        <v>0</v>
      </c>
      <c r="M35" s="298">
        <v>0</v>
      </c>
      <c r="N35" s="691" t="s">
        <v>98</v>
      </c>
      <c r="O35" s="251">
        <v>2</v>
      </c>
      <c r="P35" s="251">
        <v>78</v>
      </c>
      <c r="Q35" s="262">
        <v>29</v>
      </c>
      <c r="R35" s="251">
        <v>83</v>
      </c>
      <c r="S35" s="251">
        <v>1547</v>
      </c>
      <c r="T35" s="262">
        <v>521</v>
      </c>
      <c r="U35" s="251">
        <v>0</v>
      </c>
      <c r="V35" s="251">
        <v>0</v>
      </c>
      <c r="W35" s="262">
        <v>0</v>
      </c>
      <c r="X35" s="251">
        <v>1</v>
      </c>
      <c r="Y35" s="251">
        <v>30</v>
      </c>
      <c r="Z35" s="298">
        <v>8</v>
      </c>
    </row>
    <row r="36" spans="1:26" s="75" customFormat="1" ht="12.75" customHeight="1" x14ac:dyDescent="0.2">
      <c r="A36" s="692"/>
      <c r="B36" s="312">
        <v>1</v>
      </c>
      <c r="C36" s="312">
        <v>1</v>
      </c>
      <c r="D36" s="312">
        <v>1</v>
      </c>
      <c r="E36" s="313" t="s">
        <v>452</v>
      </c>
      <c r="F36" s="314" t="s">
        <v>452</v>
      </c>
      <c r="G36" s="314" t="s">
        <v>452</v>
      </c>
      <c r="H36" s="313">
        <v>1.149E-2</v>
      </c>
      <c r="I36" s="314">
        <v>4.81E-3</v>
      </c>
      <c r="J36" s="314">
        <v>7.1199999999999996E-3</v>
      </c>
      <c r="K36" s="313" t="s">
        <v>452</v>
      </c>
      <c r="L36" s="314" t="s">
        <v>452</v>
      </c>
      <c r="M36" s="328" t="s">
        <v>452</v>
      </c>
      <c r="N36" s="692"/>
      <c r="O36" s="314">
        <v>2.299E-2</v>
      </c>
      <c r="P36" s="314">
        <v>4.6899999999999997E-2</v>
      </c>
      <c r="Q36" s="314">
        <v>5.16E-2</v>
      </c>
      <c r="R36" s="313">
        <v>0.95401999999999998</v>
      </c>
      <c r="S36" s="314">
        <v>0.93025000000000002</v>
      </c>
      <c r="T36" s="314">
        <v>0.92705000000000004</v>
      </c>
      <c r="U36" s="313" t="s">
        <v>452</v>
      </c>
      <c r="V36" s="314" t="s">
        <v>452</v>
      </c>
      <c r="W36" s="314" t="s">
        <v>452</v>
      </c>
      <c r="X36" s="313">
        <v>1.149E-2</v>
      </c>
      <c r="Y36" s="314">
        <v>1.804E-2</v>
      </c>
      <c r="Z36" s="328">
        <v>1.423E-2</v>
      </c>
    </row>
    <row r="37" spans="1:26" s="34" customFormat="1" ht="12.75" customHeight="1" x14ac:dyDescent="0.2">
      <c r="A37" s="743" t="s">
        <v>113</v>
      </c>
      <c r="B37" s="250">
        <v>6837</v>
      </c>
      <c r="C37" s="250">
        <v>234029</v>
      </c>
      <c r="D37" s="316">
        <v>60050</v>
      </c>
      <c r="E37" s="250">
        <v>203</v>
      </c>
      <c r="F37" s="250">
        <v>2587</v>
      </c>
      <c r="G37" s="316">
        <v>2072</v>
      </c>
      <c r="H37" s="250">
        <v>364</v>
      </c>
      <c r="I37" s="250">
        <v>8091</v>
      </c>
      <c r="J37" s="316">
        <v>3114</v>
      </c>
      <c r="K37" s="250">
        <v>47</v>
      </c>
      <c r="L37" s="250">
        <v>561</v>
      </c>
      <c r="M37" s="303">
        <v>462</v>
      </c>
      <c r="N37" s="743" t="s">
        <v>113</v>
      </c>
      <c r="O37" s="250">
        <v>2114</v>
      </c>
      <c r="P37" s="250">
        <v>119547</v>
      </c>
      <c r="Q37" s="316">
        <v>26488</v>
      </c>
      <c r="R37" s="250">
        <v>3971</v>
      </c>
      <c r="S37" s="250">
        <v>86166</v>
      </c>
      <c r="T37" s="316">
        <v>26523</v>
      </c>
      <c r="U37" s="250">
        <v>37</v>
      </c>
      <c r="V37" s="250">
        <v>12321</v>
      </c>
      <c r="W37" s="316">
        <v>631</v>
      </c>
      <c r="X37" s="250">
        <v>101</v>
      </c>
      <c r="Y37" s="250">
        <v>4756</v>
      </c>
      <c r="Z37" s="303">
        <v>760</v>
      </c>
    </row>
    <row r="38" spans="1:26" s="76" customFormat="1" ht="12.75" customHeight="1" thickBot="1" x14ac:dyDescent="0.25">
      <c r="A38" s="744"/>
      <c r="B38" s="323">
        <v>1</v>
      </c>
      <c r="C38" s="324">
        <v>1</v>
      </c>
      <c r="D38" s="324">
        <v>1</v>
      </c>
      <c r="E38" s="325">
        <v>2.9690000000000001E-2</v>
      </c>
      <c r="F38" s="326">
        <v>1.1050000000000001E-2</v>
      </c>
      <c r="G38" s="326">
        <v>3.4500000000000003E-2</v>
      </c>
      <c r="H38" s="325">
        <v>5.3240000000000003E-2</v>
      </c>
      <c r="I38" s="326">
        <v>3.4569999999999997E-2</v>
      </c>
      <c r="J38" s="326">
        <v>5.1860000000000003E-2</v>
      </c>
      <c r="K38" s="325">
        <v>6.8700000000000002E-3</v>
      </c>
      <c r="L38" s="326">
        <v>2.3999999999999998E-3</v>
      </c>
      <c r="M38" s="329">
        <v>7.6899999999999998E-3</v>
      </c>
      <c r="N38" s="744"/>
      <c r="O38" s="325">
        <v>0.30919999999999997</v>
      </c>
      <c r="P38" s="326">
        <v>0.51082000000000005</v>
      </c>
      <c r="Q38" s="326">
        <v>0.44109999999999999</v>
      </c>
      <c r="R38" s="325">
        <v>0.58081000000000005</v>
      </c>
      <c r="S38" s="326">
        <v>0.36819000000000002</v>
      </c>
      <c r="T38" s="326">
        <v>0.44168000000000002</v>
      </c>
      <c r="U38" s="325">
        <v>5.4099999999999999E-3</v>
      </c>
      <c r="V38" s="326">
        <v>5.2650000000000002E-2</v>
      </c>
      <c r="W38" s="326">
        <v>1.051E-2</v>
      </c>
      <c r="X38" s="325">
        <v>1.477E-2</v>
      </c>
      <c r="Y38" s="326">
        <v>2.0320000000000001E-2</v>
      </c>
      <c r="Z38" s="329">
        <v>1.2659999999999999E-2</v>
      </c>
    </row>
    <row r="39" spans="1:26" x14ac:dyDescent="0.2">
      <c r="A39" s="77"/>
      <c r="E39" s="77"/>
      <c r="F39" s="77"/>
      <c r="G39" s="77"/>
      <c r="H39" s="77"/>
      <c r="I39" s="77"/>
      <c r="J39" s="77"/>
      <c r="K39" s="77"/>
      <c r="L39" s="77"/>
      <c r="M39" s="77"/>
      <c r="N39" s="78"/>
    </row>
    <row r="40" spans="1:26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  <c r="N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26" s="83" customFormat="1" ht="12.75" customHeight="1" x14ac:dyDescent="0.55000000000000004">
      <c r="A41" s="82"/>
    </row>
    <row r="42" spans="1:26" x14ac:dyDescent="0.2">
      <c r="A42" s="650" t="s">
        <v>471</v>
      </c>
      <c r="N42" s="650" t="s">
        <v>471</v>
      </c>
    </row>
    <row r="43" spans="1:26" x14ac:dyDescent="0.2">
      <c r="A43" s="650" t="s">
        <v>472</v>
      </c>
      <c r="E43" s="653" t="s">
        <v>461</v>
      </c>
      <c r="N43" s="650" t="s">
        <v>472</v>
      </c>
      <c r="R43" s="653" t="s">
        <v>461</v>
      </c>
    </row>
    <row r="44" spans="1:26" x14ac:dyDescent="0.2">
      <c r="A44" s="651"/>
      <c r="N44" s="651"/>
    </row>
    <row r="45" spans="1:26" x14ac:dyDescent="0.2">
      <c r="A45" s="652" t="s">
        <v>473</v>
      </c>
      <c r="N45" s="652" t="s">
        <v>473</v>
      </c>
    </row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">
    <cfRule type="cellIs" dxfId="403" priority="409" stopIfTrue="1" operator="equal">
      <formula>1</formula>
    </cfRule>
    <cfRule type="cellIs" dxfId="402" priority="410" stopIfTrue="1" operator="lessThan">
      <formula>0.0005</formula>
    </cfRule>
  </conditionalFormatting>
  <conditionalFormatting sqref="A8 A10 A12 A14 A16 A18 A20 A22 A24 A26 A28 A30 A32 A34 A36">
    <cfRule type="cellIs" dxfId="401" priority="418" stopIfTrue="1" operator="equal">
      <formula>1</formula>
    </cfRule>
    <cfRule type="cellIs" dxfId="400" priority="419" stopIfTrue="1" operator="lessThan">
      <formula>0.0005</formula>
    </cfRule>
  </conditionalFormatting>
  <conditionalFormatting sqref="A5:Z5">
    <cfRule type="cellIs" dxfId="399" priority="139" stopIfTrue="1" operator="equal">
      <formula>0</formula>
    </cfRule>
  </conditionalFormatting>
  <conditionalFormatting sqref="A9:Z9">
    <cfRule type="cellIs" dxfId="398" priority="127" stopIfTrue="1" operator="equal">
      <formula>0</formula>
    </cfRule>
  </conditionalFormatting>
  <conditionalFormatting sqref="A11:Z11">
    <cfRule type="cellIs" dxfId="397" priority="118" stopIfTrue="1" operator="equal">
      <formula>0</formula>
    </cfRule>
  </conditionalFormatting>
  <conditionalFormatting sqref="A13:Z13">
    <cfRule type="cellIs" dxfId="396" priority="109" stopIfTrue="1" operator="equal">
      <formula>0</formula>
    </cfRule>
  </conditionalFormatting>
  <conditionalFormatting sqref="A15:Z15">
    <cfRule type="cellIs" dxfId="395" priority="100" stopIfTrue="1" operator="equal">
      <formula>0</formula>
    </cfRule>
  </conditionalFormatting>
  <conditionalFormatting sqref="A17:Z17">
    <cfRule type="cellIs" dxfId="394" priority="91" stopIfTrue="1" operator="equal">
      <formula>0</formula>
    </cfRule>
  </conditionalFormatting>
  <conditionalFormatting sqref="A19:Z19">
    <cfRule type="cellIs" dxfId="393" priority="82" stopIfTrue="1" operator="equal">
      <formula>0</formula>
    </cfRule>
  </conditionalFormatting>
  <conditionalFormatting sqref="A21:Z21">
    <cfRule type="cellIs" dxfId="392" priority="73" stopIfTrue="1" operator="equal">
      <formula>0</formula>
    </cfRule>
  </conditionalFormatting>
  <conditionalFormatting sqref="A23:Z23">
    <cfRule type="cellIs" dxfId="391" priority="64" stopIfTrue="1" operator="equal">
      <formula>0</formula>
    </cfRule>
  </conditionalFormatting>
  <conditionalFormatting sqref="A25:Z25">
    <cfRule type="cellIs" dxfId="390" priority="55" stopIfTrue="1" operator="equal">
      <formula>0</formula>
    </cfRule>
  </conditionalFormatting>
  <conditionalFormatting sqref="A27:Z27">
    <cfRule type="cellIs" dxfId="389" priority="46" stopIfTrue="1" operator="equal">
      <formula>0</formula>
    </cfRule>
  </conditionalFormatting>
  <conditionalFormatting sqref="A29:Z29">
    <cfRule type="cellIs" dxfId="388" priority="37" stopIfTrue="1" operator="equal">
      <formula>0</formula>
    </cfRule>
  </conditionalFormatting>
  <conditionalFormatting sqref="A31:Z31">
    <cfRule type="cellIs" dxfId="387" priority="28" stopIfTrue="1" operator="equal">
      <formula>0</formula>
    </cfRule>
  </conditionalFormatting>
  <conditionalFormatting sqref="A33:Z33">
    <cfRule type="cellIs" dxfId="386" priority="19" stopIfTrue="1" operator="equal">
      <formula>0</formula>
    </cfRule>
  </conditionalFormatting>
  <conditionalFormatting sqref="A35:Z35">
    <cfRule type="cellIs" dxfId="385" priority="10" stopIfTrue="1" operator="equal">
      <formula>0</formula>
    </cfRule>
  </conditionalFormatting>
  <conditionalFormatting sqref="B7:M7">
    <cfRule type="cellIs" dxfId="384" priority="385" stopIfTrue="1" operator="equal">
      <formula>0</formula>
    </cfRule>
  </conditionalFormatting>
  <conditionalFormatting sqref="B37:M37">
    <cfRule type="cellIs" dxfId="383" priority="205" stopIfTrue="1" operator="equal">
      <formula>0</formula>
    </cfRule>
  </conditionalFormatting>
  <conditionalFormatting sqref="N6 N8 N10 N12 N14 N16 N18 N20 N22 N24 N26 N28 N30 N32 N34 N36">
    <cfRule type="cellIs" dxfId="382" priority="415" stopIfTrue="1" operator="equal">
      <formula>1</formula>
    </cfRule>
    <cfRule type="cellIs" dxfId="381" priority="416" stopIfTrue="1" operator="lessThan">
      <formula>0.0005</formula>
    </cfRule>
  </conditionalFormatting>
  <conditionalFormatting sqref="O7:Z7">
    <cfRule type="cellIs" dxfId="380" priority="136" stopIfTrue="1" operator="equal">
      <formula>0</formula>
    </cfRule>
  </conditionalFormatting>
  <conditionalFormatting sqref="O37:Z37">
    <cfRule type="cellIs" dxfId="379" priority="1" stopIfTrue="1" operator="equal">
      <formula>0</formula>
    </cfRule>
  </conditionalFormatting>
  <hyperlinks>
    <hyperlink ref="A45" r:id="rId1" display="Publikation und Tabellen stehen unter der Lizenz CC BY-SA DEED 4.0." xr:uid="{C9C4378F-8158-4506-8DD4-2AFB69889298}"/>
    <hyperlink ref="N45" r:id="rId2" display="Publikation und Tabellen stehen unter der Lizenz CC BY-SA DEED 4.0." xr:uid="{493A1F39-E826-4EEA-941E-5DC34125BC19}"/>
    <hyperlink ref="E43" r:id="rId3" xr:uid="{7863CFB8-40A5-416F-ABCA-D4A6490ED9D1}"/>
    <hyperlink ref="R43" r:id="rId4" xr:uid="{776D631E-B94C-4115-8A91-B336D51250BC}"/>
  </hyperlinks>
  <pageMargins left="0.78740157480314965" right="0.78740157480314965" top="0.98425196850393704" bottom="0.98425196850393704" header="0.51181102362204722" footer="0.51181102362204722"/>
  <pageSetup paperSize="9" scale="82" orientation="portrait" r:id="rId5"/>
  <headerFooter scaleWithDoc="0" alignWithMargins="0"/>
  <colBreaks count="2" manualBreakCount="2">
    <brk id="13" max="44" man="1"/>
    <brk id="26" max="39" man="1"/>
  </colBreaks>
  <legacyDrawingHF r:id="rId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27D41-2E49-49F9-9F5B-2411B1EE0159}">
  <dimension ref="A1:AC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3.5703125" style="25" customWidth="1"/>
    <col min="2" max="2" width="6.42578125" style="25" customWidth="1"/>
    <col min="3" max="4" width="7.85546875" style="25" customWidth="1"/>
    <col min="5" max="5" width="6.28515625" style="25" customWidth="1"/>
    <col min="6" max="6" width="7.140625" style="25" customWidth="1"/>
    <col min="7" max="7" width="7.85546875" style="25" customWidth="1"/>
    <col min="8" max="8" width="6.5703125" style="25" customWidth="1"/>
    <col min="9" max="9" width="7.85546875" style="25" customWidth="1"/>
    <col min="10" max="10" width="8" style="25" customWidth="1"/>
    <col min="11" max="11" width="6.5703125" style="25" customWidth="1"/>
    <col min="12" max="12" width="7.85546875" style="25" customWidth="1"/>
    <col min="13" max="13" width="8" style="25" customWidth="1"/>
    <col min="14" max="14" width="14.42578125" style="25" customWidth="1"/>
    <col min="15" max="15" width="6.5703125" style="25" customWidth="1"/>
    <col min="16" max="16" width="7.85546875" style="25" customWidth="1"/>
    <col min="17" max="17" width="8" style="25" customWidth="1"/>
    <col min="18" max="18" width="6.5703125" style="25" customWidth="1"/>
    <col min="19" max="19" width="7.85546875" style="25" customWidth="1"/>
    <col min="20" max="20" width="8" style="25" customWidth="1"/>
    <col min="21" max="21" width="6.5703125" style="25" customWidth="1"/>
    <col min="22" max="22" width="7.85546875" style="25" customWidth="1"/>
    <col min="23" max="26" width="8" style="25" customWidth="1"/>
    <col min="27" max="27" width="6.5703125" style="25" customWidth="1"/>
    <col min="28" max="28" width="8.7109375" style="25" customWidth="1"/>
    <col min="29" max="29" width="8" style="25" customWidth="1"/>
    <col min="30" max="16384" width="11.42578125" style="25"/>
  </cols>
  <sheetData>
    <row r="1" spans="1:29" s="24" customFormat="1" ht="37.5" customHeight="1" thickBot="1" x14ac:dyDescent="0.25">
      <c r="A1" s="786" t="str">
        <f>"Tabelle 8.5: Kurse, Unterrichtsstunden und Belegungen nach Ländern und Programmbereichen " &amp;Hilfswerte!B1&amp; " - Abschlussbezogene Kurse"</f>
        <v>Tabelle 8.5: Kurse, Unterrichtsstunden und Belegungen nach Ländern und Programmbereichen 2018 - Abschlussbezogene Kurse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8"/>
      <c r="N1" s="786" t="str">
        <f>"noch Tabelle 8.5: Kurse, Unterrichtsstunden und  Belegungen nach Ländern und Programmbereichen " &amp;Hilfswerte!B1&amp; " - Abschlussbezogene Kurse"</f>
        <v>noch Tabelle 8.5: Kurse, Unterrichtsstunden und  Belegungen nach Ländern und Programmbereichen 2018 - Abschlussbezogene Kurse</v>
      </c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8"/>
      <c r="AA1" s="60"/>
      <c r="AB1" s="60"/>
      <c r="AC1" s="60"/>
    </row>
    <row r="2" spans="1:29" s="24" customFormat="1" ht="14.25" customHeight="1" x14ac:dyDescent="0.2">
      <c r="A2" s="708" t="s">
        <v>14</v>
      </c>
      <c r="B2" s="766" t="s">
        <v>67</v>
      </c>
      <c r="C2" s="781"/>
      <c r="D2" s="781"/>
      <c r="E2" s="773" t="s">
        <v>63</v>
      </c>
      <c r="F2" s="774"/>
      <c r="G2" s="774"/>
      <c r="H2" s="774"/>
      <c r="I2" s="774"/>
      <c r="J2" s="774"/>
      <c r="K2" s="774"/>
      <c r="L2" s="774"/>
      <c r="M2" s="776"/>
      <c r="N2" s="708" t="s">
        <v>14</v>
      </c>
      <c r="O2" s="766" t="s">
        <v>63</v>
      </c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3"/>
    </row>
    <row r="3" spans="1:29" s="69" customFormat="1" ht="39.75" customHeight="1" x14ac:dyDescent="0.2">
      <c r="A3" s="709"/>
      <c r="B3" s="767"/>
      <c r="C3" s="782"/>
      <c r="D3" s="782"/>
      <c r="E3" s="779" t="s">
        <v>1</v>
      </c>
      <c r="F3" s="703"/>
      <c r="G3" s="704"/>
      <c r="H3" s="779" t="s">
        <v>2</v>
      </c>
      <c r="I3" s="703"/>
      <c r="J3" s="704"/>
      <c r="K3" s="779" t="s">
        <v>21</v>
      </c>
      <c r="L3" s="703"/>
      <c r="M3" s="705"/>
      <c r="N3" s="789"/>
      <c r="O3" s="778" t="s">
        <v>22</v>
      </c>
      <c r="P3" s="778"/>
      <c r="Q3" s="778"/>
      <c r="R3" s="778" t="s">
        <v>367</v>
      </c>
      <c r="S3" s="778"/>
      <c r="T3" s="778"/>
      <c r="U3" s="778" t="s">
        <v>409</v>
      </c>
      <c r="V3" s="778"/>
      <c r="W3" s="779"/>
      <c r="X3" s="779" t="s">
        <v>45</v>
      </c>
      <c r="Y3" s="703"/>
      <c r="Z3" s="705"/>
    </row>
    <row r="4" spans="1:29" ht="48" x14ac:dyDescent="0.2">
      <c r="A4" s="710"/>
      <c r="B4" s="308" t="s">
        <v>18</v>
      </c>
      <c r="C4" s="308" t="s">
        <v>19</v>
      </c>
      <c r="D4" s="308" t="s">
        <v>20</v>
      </c>
      <c r="E4" s="308" t="s">
        <v>18</v>
      </c>
      <c r="F4" s="308" t="s">
        <v>19</v>
      </c>
      <c r="G4" s="309" t="s">
        <v>20</v>
      </c>
      <c r="H4" s="308" t="s">
        <v>18</v>
      </c>
      <c r="I4" s="308" t="s">
        <v>19</v>
      </c>
      <c r="J4" s="309" t="s">
        <v>20</v>
      </c>
      <c r="K4" s="308" t="s">
        <v>18</v>
      </c>
      <c r="L4" s="308" t="s">
        <v>19</v>
      </c>
      <c r="M4" s="330" t="s">
        <v>20</v>
      </c>
      <c r="N4" s="790"/>
      <c r="O4" s="308" t="s">
        <v>18</v>
      </c>
      <c r="P4" s="308" t="s">
        <v>19</v>
      </c>
      <c r="Q4" s="309" t="s">
        <v>20</v>
      </c>
      <c r="R4" s="308" t="s">
        <v>18</v>
      </c>
      <c r="S4" s="308" t="s">
        <v>19</v>
      </c>
      <c r="T4" s="309" t="s">
        <v>20</v>
      </c>
      <c r="U4" s="308" t="s">
        <v>18</v>
      </c>
      <c r="V4" s="308" t="s">
        <v>19</v>
      </c>
      <c r="W4" s="308" t="s">
        <v>20</v>
      </c>
      <c r="X4" s="308" t="s">
        <v>18</v>
      </c>
      <c r="Y4" s="308" t="s">
        <v>19</v>
      </c>
      <c r="Z4" s="330" t="s">
        <v>20</v>
      </c>
    </row>
    <row r="5" spans="1:29" s="31" customFormat="1" ht="12.75" customHeight="1" x14ac:dyDescent="0.2">
      <c r="A5" s="706" t="s">
        <v>83</v>
      </c>
      <c r="B5" s="251">
        <v>12500</v>
      </c>
      <c r="C5" s="251">
        <v>956161</v>
      </c>
      <c r="D5" s="262">
        <v>157199</v>
      </c>
      <c r="E5" s="251">
        <v>98</v>
      </c>
      <c r="F5" s="251">
        <v>3240</v>
      </c>
      <c r="G5" s="262">
        <v>1075</v>
      </c>
      <c r="H5" s="251">
        <v>124</v>
      </c>
      <c r="I5" s="251">
        <v>3162</v>
      </c>
      <c r="J5" s="262">
        <v>2229</v>
      </c>
      <c r="K5" s="251">
        <v>49</v>
      </c>
      <c r="L5" s="251">
        <v>903</v>
      </c>
      <c r="M5" s="298">
        <v>527</v>
      </c>
      <c r="N5" s="706" t="s">
        <v>83</v>
      </c>
      <c r="O5" s="251">
        <v>11289</v>
      </c>
      <c r="P5" s="251">
        <v>822073</v>
      </c>
      <c r="Q5" s="262">
        <v>145639</v>
      </c>
      <c r="R5" s="251">
        <v>610</v>
      </c>
      <c r="S5" s="251">
        <v>37758</v>
      </c>
      <c r="T5" s="262">
        <v>4137</v>
      </c>
      <c r="U5" s="251">
        <v>304</v>
      </c>
      <c r="V5" s="251">
        <v>84011</v>
      </c>
      <c r="W5" s="262">
        <v>3384</v>
      </c>
      <c r="X5" s="251">
        <v>26</v>
      </c>
      <c r="Y5" s="251">
        <v>5014</v>
      </c>
      <c r="Z5" s="298">
        <v>208</v>
      </c>
    </row>
    <row r="6" spans="1:29" s="31" customFormat="1" ht="12.75" customHeight="1" x14ac:dyDescent="0.2">
      <c r="A6" s="690"/>
      <c r="B6" s="71">
        <v>1</v>
      </c>
      <c r="C6" s="72">
        <v>1</v>
      </c>
      <c r="D6" s="72">
        <v>1</v>
      </c>
      <c r="E6" s="73">
        <v>7.8399999999999997E-3</v>
      </c>
      <c r="F6" s="68">
        <v>3.3899999999999998E-3</v>
      </c>
      <c r="G6" s="68">
        <v>6.8399999999999997E-3</v>
      </c>
      <c r="H6" s="73">
        <v>9.92E-3</v>
      </c>
      <c r="I6" s="68">
        <v>3.31E-3</v>
      </c>
      <c r="J6" s="68">
        <v>1.418E-2</v>
      </c>
      <c r="K6" s="73">
        <v>3.9199999999999999E-3</v>
      </c>
      <c r="L6" s="68">
        <v>9.3999999999999997E-4</v>
      </c>
      <c r="M6" s="81">
        <v>3.3500000000000001E-3</v>
      </c>
      <c r="N6" s="690"/>
      <c r="O6" s="73">
        <v>0.90312000000000003</v>
      </c>
      <c r="P6" s="68">
        <v>0.85975999999999997</v>
      </c>
      <c r="Q6" s="68">
        <v>0.92645999999999995</v>
      </c>
      <c r="R6" s="73">
        <v>4.8800000000000003E-2</v>
      </c>
      <c r="S6" s="68">
        <v>3.9489999999999997E-2</v>
      </c>
      <c r="T6" s="68">
        <v>2.632E-2</v>
      </c>
      <c r="U6" s="73">
        <v>2.4320000000000001E-2</v>
      </c>
      <c r="V6" s="68">
        <v>8.7859999999999994E-2</v>
      </c>
      <c r="W6" s="68">
        <v>2.1530000000000001E-2</v>
      </c>
      <c r="X6" s="73">
        <v>2.0799999999999998E-3</v>
      </c>
      <c r="Y6" s="68">
        <v>5.2399999999999999E-3</v>
      </c>
      <c r="Z6" s="81">
        <v>1.32E-3</v>
      </c>
    </row>
    <row r="7" spans="1:29" s="31" customFormat="1" ht="12.75" customHeight="1" x14ac:dyDescent="0.2">
      <c r="A7" s="690" t="s">
        <v>84</v>
      </c>
      <c r="B7" s="251">
        <v>730</v>
      </c>
      <c r="C7" s="251">
        <v>80206</v>
      </c>
      <c r="D7" s="262">
        <v>10223</v>
      </c>
      <c r="E7" s="251">
        <v>3</v>
      </c>
      <c r="F7" s="251">
        <v>164</v>
      </c>
      <c r="G7" s="262">
        <v>27</v>
      </c>
      <c r="H7" s="251">
        <v>0</v>
      </c>
      <c r="I7" s="251">
        <v>0</v>
      </c>
      <c r="J7" s="262">
        <v>0</v>
      </c>
      <c r="K7" s="251">
        <v>4</v>
      </c>
      <c r="L7" s="251">
        <v>232</v>
      </c>
      <c r="M7" s="298">
        <v>26</v>
      </c>
      <c r="N7" s="690" t="s">
        <v>84</v>
      </c>
      <c r="O7" s="251">
        <v>494</v>
      </c>
      <c r="P7" s="251">
        <v>51080</v>
      </c>
      <c r="Q7" s="262">
        <v>7384</v>
      </c>
      <c r="R7" s="251">
        <v>110</v>
      </c>
      <c r="S7" s="251">
        <v>15696</v>
      </c>
      <c r="T7" s="262">
        <v>724</v>
      </c>
      <c r="U7" s="251">
        <v>119</v>
      </c>
      <c r="V7" s="251">
        <v>13034</v>
      </c>
      <c r="W7" s="262">
        <v>2062</v>
      </c>
      <c r="X7" s="251">
        <v>0</v>
      </c>
      <c r="Y7" s="251">
        <v>0</v>
      </c>
      <c r="Z7" s="298">
        <v>0</v>
      </c>
    </row>
    <row r="8" spans="1:29" s="75" customFormat="1" ht="12.75" customHeight="1" x14ac:dyDescent="0.2">
      <c r="A8" s="690"/>
      <c r="B8" s="71">
        <v>1</v>
      </c>
      <c r="C8" s="72">
        <v>1</v>
      </c>
      <c r="D8" s="72">
        <v>1</v>
      </c>
      <c r="E8" s="73">
        <v>4.1099999999999999E-3</v>
      </c>
      <c r="F8" s="68">
        <v>2.0400000000000001E-3</v>
      </c>
      <c r="G8" s="68">
        <v>2.64E-3</v>
      </c>
      <c r="H8" s="73" t="s">
        <v>452</v>
      </c>
      <c r="I8" s="68" t="s">
        <v>452</v>
      </c>
      <c r="J8" s="68" t="s">
        <v>452</v>
      </c>
      <c r="K8" s="73">
        <v>5.4799999999999996E-3</v>
      </c>
      <c r="L8" s="68">
        <v>2.8900000000000002E-3</v>
      </c>
      <c r="M8" s="81">
        <v>2.5400000000000002E-3</v>
      </c>
      <c r="N8" s="690"/>
      <c r="O8" s="73">
        <v>0.67671000000000003</v>
      </c>
      <c r="P8" s="68">
        <v>0.63685999999999998</v>
      </c>
      <c r="Q8" s="68">
        <v>0.72228999999999999</v>
      </c>
      <c r="R8" s="73">
        <v>0.15068000000000001</v>
      </c>
      <c r="S8" s="68">
        <v>0.19570000000000001</v>
      </c>
      <c r="T8" s="68">
        <v>7.0819999999999994E-2</v>
      </c>
      <c r="U8" s="73">
        <v>0.16300999999999999</v>
      </c>
      <c r="V8" s="68">
        <v>0.16250999999999999</v>
      </c>
      <c r="W8" s="68">
        <v>0.20169999999999999</v>
      </c>
      <c r="X8" s="73" t="s">
        <v>452</v>
      </c>
      <c r="Y8" s="68" t="s">
        <v>452</v>
      </c>
      <c r="Z8" s="81" t="s">
        <v>452</v>
      </c>
    </row>
    <row r="9" spans="1:29" s="31" customFormat="1" ht="12.75" customHeight="1" x14ac:dyDescent="0.2">
      <c r="A9" s="690" t="s">
        <v>85</v>
      </c>
      <c r="B9" s="251">
        <v>7029</v>
      </c>
      <c r="C9" s="251">
        <v>410387</v>
      </c>
      <c r="D9" s="262">
        <v>82037</v>
      </c>
      <c r="E9" s="251">
        <v>0</v>
      </c>
      <c r="F9" s="251">
        <v>0</v>
      </c>
      <c r="G9" s="262">
        <v>0</v>
      </c>
      <c r="H9" s="251">
        <v>89</v>
      </c>
      <c r="I9" s="251">
        <v>3002</v>
      </c>
      <c r="J9" s="262">
        <v>909</v>
      </c>
      <c r="K9" s="251">
        <v>0</v>
      </c>
      <c r="L9" s="251">
        <v>0</v>
      </c>
      <c r="M9" s="298">
        <v>0</v>
      </c>
      <c r="N9" s="690" t="s">
        <v>85</v>
      </c>
      <c r="O9" s="251">
        <v>6662</v>
      </c>
      <c r="P9" s="251">
        <v>378427</v>
      </c>
      <c r="Q9" s="262">
        <v>79047</v>
      </c>
      <c r="R9" s="251">
        <v>258</v>
      </c>
      <c r="S9" s="251">
        <v>8614</v>
      </c>
      <c r="T9" s="262">
        <v>1681</v>
      </c>
      <c r="U9" s="251">
        <v>14</v>
      </c>
      <c r="V9" s="251">
        <v>16284</v>
      </c>
      <c r="W9" s="262">
        <v>322</v>
      </c>
      <c r="X9" s="251">
        <v>6</v>
      </c>
      <c r="Y9" s="251">
        <v>4060</v>
      </c>
      <c r="Z9" s="298">
        <v>78</v>
      </c>
    </row>
    <row r="10" spans="1:29" s="75" customFormat="1" ht="12.75" customHeight="1" x14ac:dyDescent="0.2">
      <c r="A10" s="690"/>
      <c r="B10" s="71">
        <v>1</v>
      </c>
      <c r="C10" s="72">
        <v>1</v>
      </c>
      <c r="D10" s="72">
        <v>1</v>
      </c>
      <c r="E10" s="73" t="s">
        <v>452</v>
      </c>
      <c r="F10" s="68" t="s">
        <v>452</v>
      </c>
      <c r="G10" s="68" t="s">
        <v>452</v>
      </c>
      <c r="H10" s="73">
        <v>1.2659999999999999E-2</v>
      </c>
      <c r="I10" s="68">
        <v>7.3200000000000001E-3</v>
      </c>
      <c r="J10" s="68">
        <v>1.108E-2</v>
      </c>
      <c r="K10" s="73" t="s">
        <v>452</v>
      </c>
      <c r="L10" s="68" t="s">
        <v>452</v>
      </c>
      <c r="M10" s="81" t="s">
        <v>452</v>
      </c>
      <c r="N10" s="690"/>
      <c r="O10" s="73">
        <v>0.94779000000000002</v>
      </c>
      <c r="P10" s="68">
        <v>0.92212000000000005</v>
      </c>
      <c r="Q10" s="68">
        <v>0.96355000000000002</v>
      </c>
      <c r="R10" s="73">
        <v>3.671E-2</v>
      </c>
      <c r="S10" s="68">
        <v>2.0990000000000002E-2</v>
      </c>
      <c r="T10" s="68">
        <v>2.0490000000000001E-2</v>
      </c>
      <c r="U10" s="73">
        <v>1.99E-3</v>
      </c>
      <c r="V10" s="68">
        <v>3.968E-2</v>
      </c>
      <c r="W10" s="68">
        <v>3.9300000000000003E-3</v>
      </c>
      <c r="X10" s="73">
        <v>8.4999999999999995E-4</v>
      </c>
      <c r="Y10" s="68">
        <v>9.8899999999999995E-3</v>
      </c>
      <c r="Z10" s="81">
        <v>9.5E-4</v>
      </c>
    </row>
    <row r="11" spans="1:29" s="31" customFormat="1" ht="12.75" customHeight="1" x14ac:dyDescent="0.2">
      <c r="A11" s="690" t="s">
        <v>86</v>
      </c>
      <c r="B11" s="251">
        <v>443</v>
      </c>
      <c r="C11" s="251">
        <v>39500</v>
      </c>
      <c r="D11" s="262">
        <v>4610</v>
      </c>
      <c r="E11" s="251">
        <v>4</v>
      </c>
      <c r="F11" s="251">
        <v>212</v>
      </c>
      <c r="G11" s="262">
        <v>51</v>
      </c>
      <c r="H11" s="251">
        <v>0</v>
      </c>
      <c r="I11" s="251">
        <v>0</v>
      </c>
      <c r="J11" s="262">
        <v>0</v>
      </c>
      <c r="K11" s="251">
        <v>0</v>
      </c>
      <c r="L11" s="251">
        <v>0</v>
      </c>
      <c r="M11" s="298">
        <v>0</v>
      </c>
      <c r="N11" s="690" t="s">
        <v>86</v>
      </c>
      <c r="O11" s="251">
        <v>386</v>
      </c>
      <c r="P11" s="251">
        <v>29570</v>
      </c>
      <c r="Q11" s="262">
        <v>4119</v>
      </c>
      <c r="R11" s="251">
        <v>34</v>
      </c>
      <c r="S11" s="251">
        <v>1990</v>
      </c>
      <c r="T11" s="262">
        <v>99</v>
      </c>
      <c r="U11" s="251">
        <v>19</v>
      </c>
      <c r="V11" s="251">
        <v>7728</v>
      </c>
      <c r="W11" s="262">
        <v>341</v>
      </c>
      <c r="X11" s="251">
        <v>0</v>
      </c>
      <c r="Y11" s="251">
        <v>0</v>
      </c>
      <c r="Z11" s="298">
        <v>0</v>
      </c>
    </row>
    <row r="12" spans="1:29" s="75" customFormat="1" ht="12.75" customHeight="1" x14ac:dyDescent="0.2">
      <c r="A12" s="690"/>
      <c r="B12" s="71">
        <v>1</v>
      </c>
      <c r="C12" s="72">
        <v>1</v>
      </c>
      <c r="D12" s="72">
        <v>1</v>
      </c>
      <c r="E12" s="73">
        <v>9.0299999999999998E-3</v>
      </c>
      <c r="F12" s="68">
        <v>5.3699999999999998E-3</v>
      </c>
      <c r="G12" s="68">
        <v>1.106E-2</v>
      </c>
      <c r="H12" s="73" t="s">
        <v>452</v>
      </c>
      <c r="I12" s="68" t="s">
        <v>452</v>
      </c>
      <c r="J12" s="68" t="s">
        <v>452</v>
      </c>
      <c r="K12" s="73" t="s">
        <v>452</v>
      </c>
      <c r="L12" s="68" t="s">
        <v>452</v>
      </c>
      <c r="M12" s="81" t="s">
        <v>452</v>
      </c>
      <c r="N12" s="690"/>
      <c r="O12" s="73">
        <v>0.87133000000000005</v>
      </c>
      <c r="P12" s="68">
        <v>0.74861</v>
      </c>
      <c r="Q12" s="68">
        <v>0.89349000000000001</v>
      </c>
      <c r="R12" s="73">
        <v>7.6749999999999999E-2</v>
      </c>
      <c r="S12" s="68">
        <v>5.0380000000000001E-2</v>
      </c>
      <c r="T12" s="68">
        <v>2.1479999999999999E-2</v>
      </c>
      <c r="U12" s="73">
        <v>4.2889999999999998E-2</v>
      </c>
      <c r="V12" s="68">
        <v>0.19564999999999999</v>
      </c>
      <c r="W12" s="68">
        <v>7.3969999999999994E-2</v>
      </c>
      <c r="X12" s="73" t="s">
        <v>452</v>
      </c>
      <c r="Y12" s="68" t="s">
        <v>452</v>
      </c>
      <c r="Z12" s="81" t="s">
        <v>452</v>
      </c>
    </row>
    <row r="13" spans="1:29" s="31" customFormat="1" ht="12.75" customHeight="1" x14ac:dyDescent="0.2">
      <c r="A13" s="690" t="s">
        <v>87</v>
      </c>
      <c r="B13" s="251">
        <v>65</v>
      </c>
      <c r="C13" s="251">
        <v>6426</v>
      </c>
      <c r="D13" s="262">
        <v>729</v>
      </c>
      <c r="E13" s="251">
        <v>1</v>
      </c>
      <c r="F13" s="251">
        <v>357</v>
      </c>
      <c r="G13" s="262">
        <v>15</v>
      </c>
      <c r="H13" s="251">
        <v>0</v>
      </c>
      <c r="I13" s="251">
        <v>0</v>
      </c>
      <c r="J13" s="262">
        <v>0</v>
      </c>
      <c r="K13" s="251">
        <v>0</v>
      </c>
      <c r="L13" s="251">
        <v>0</v>
      </c>
      <c r="M13" s="298">
        <v>0</v>
      </c>
      <c r="N13" s="690" t="s">
        <v>87</v>
      </c>
      <c r="O13" s="251">
        <v>32</v>
      </c>
      <c r="P13" s="251">
        <v>3200</v>
      </c>
      <c r="Q13" s="262">
        <v>474</v>
      </c>
      <c r="R13" s="251">
        <v>25</v>
      </c>
      <c r="S13" s="251">
        <v>1096</v>
      </c>
      <c r="T13" s="262">
        <v>149</v>
      </c>
      <c r="U13" s="251">
        <v>7</v>
      </c>
      <c r="V13" s="251">
        <v>1773</v>
      </c>
      <c r="W13" s="262">
        <v>91</v>
      </c>
      <c r="X13" s="251">
        <v>0</v>
      </c>
      <c r="Y13" s="251">
        <v>0</v>
      </c>
      <c r="Z13" s="298">
        <v>0</v>
      </c>
    </row>
    <row r="14" spans="1:29" s="75" customFormat="1" ht="12.75" customHeight="1" x14ac:dyDescent="0.2">
      <c r="A14" s="690"/>
      <c r="B14" s="71">
        <v>1</v>
      </c>
      <c r="C14" s="72">
        <v>1</v>
      </c>
      <c r="D14" s="72">
        <v>1</v>
      </c>
      <c r="E14" s="73">
        <v>1.538E-2</v>
      </c>
      <c r="F14" s="68">
        <v>5.5559999999999998E-2</v>
      </c>
      <c r="G14" s="68">
        <v>2.0580000000000001E-2</v>
      </c>
      <c r="H14" s="73" t="s">
        <v>452</v>
      </c>
      <c r="I14" s="68" t="s">
        <v>452</v>
      </c>
      <c r="J14" s="68" t="s">
        <v>452</v>
      </c>
      <c r="K14" s="73" t="s">
        <v>452</v>
      </c>
      <c r="L14" s="68" t="s">
        <v>452</v>
      </c>
      <c r="M14" s="81" t="s">
        <v>452</v>
      </c>
      <c r="N14" s="690"/>
      <c r="O14" s="73">
        <v>0.49231000000000003</v>
      </c>
      <c r="P14" s="68">
        <v>0.49797999999999998</v>
      </c>
      <c r="Q14" s="68">
        <v>0.65020999999999995</v>
      </c>
      <c r="R14" s="73">
        <v>0.38462000000000002</v>
      </c>
      <c r="S14" s="68">
        <v>0.17055999999999999</v>
      </c>
      <c r="T14" s="68">
        <v>0.20438999999999999</v>
      </c>
      <c r="U14" s="73">
        <v>0.10768999999999999</v>
      </c>
      <c r="V14" s="68">
        <v>0.27590999999999999</v>
      </c>
      <c r="W14" s="68">
        <v>0.12483</v>
      </c>
      <c r="X14" s="73" t="s">
        <v>452</v>
      </c>
      <c r="Y14" s="68" t="s">
        <v>452</v>
      </c>
      <c r="Z14" s="81" t="s">
        <v>452</v>
      </c>
    </row>
    <row r="15" spans="1:29" s="31" customFormat="1" ht="12" customHeight="1" x14ac:dyDescent="0.2">
      <c r="A15" s="690" t="s">
        <v>88</v>
      </c>
      <c r="B15" s="251">
        <v>1018</v>
      </c>
      <c r="C15" s="251">
        <v>75438</v>
      </c>
      <c r="D15" s="262">
        <v>18190</v>
      </c>
      <c r="E15" s="251">
        <v>14</v>
      </c>
      <c r="F15" s="251">
        <v>1749</v>
      </c>
      <c r="G15" s="262">
        <v>135</v>
      </c>
      <c r="H15" s="251">
        <v>1</v>
      </c>
      <c r="I15" s="251">
        <v>28</v>
      </c>
      <c r="J15" s="262">
        <v>11</v>
      </c>
      <c r="K15" s="251">
        <v>0</v>
      </c>
      <c r="L15" s="251">
        <v>0</v>
      </c>
      <c r="M15" s="298">
        <v>0</v>
      </c>
      <c r="N15" s="690" t="s">
        <v>88</v>
      </c>
      <c r="O15" s="251">
        <v>977</v>
      </c>
      <c r="P15" s="251">
        <v>64697</v>
      </c>
      <c r="Q15" s="262">
        <v>17576</v>
      </c>
      <c r="R15" s="251">
        <v>3</v>
      </c>
      <c r="S15" s="251">
        <v>68</v>
      </c>
      <c r="T15" s="262">
        <v>8</v>
      </c>
      <c r="U15" s="251">
        <v>0</v>
      </c>
      <c r="V15" s="251">
        <v>0</v>
      </c>
      <c r="W15" s="262">
        <v>0</v>
      </c>
      <c r="X15" s="251">
        <v>23</v>
      </c>
      <c r="Y15" s="251">
        <v>8896</v>
      </c>
      <c r="Z15" s="298">
        <v>460</v>
      </c>
    </row>
    <row r="16" spans="1:29" s="75" customFormat="1" ht="12" customHeight="1" x14ac:dyDescent="0.2">
      <c r="A16" s="690"/>
      <c r="B16" s="71">
        <v>1</v>
      </c>
      <c r="C16" s="72">
        <v>1</v>
      </c>
      <c r="D16" s="72">
        <v>1</v>
      </c>
      <c r="E16" s="73">
        <v>1.375E-2</v>
      </c>
      <c r="F16" s="68">
        <v>2.3179999999999999E-2</v>
      </c>
      <c r="G16" s="68">
        <v>7.4200000000000004E-3</v>
      </c>
      <c r="H16" s="73">
        <v>9.7999999999999997E-4</v>
      </c>
      <c r="I16" s="68">
        <v>3.6999999999999999E-4</v>
      </c>
      <c r="J16" s="68">
        <v>5.9999999999999995E-4</v>
      </c>
      <c r="K16" s="73" t="s">
        <v>452</v>
      </c>
      <c r="L16" s="68" t="s">
        <v>452</v>
      </c>
      <c r="M16" s="81" t="s">
        <v>452</v>
      </c>
      <c r="N16" s="690"/>
      <c r="O16" s="73">
        <v>0.95972000000000002</v>
      </c>
      <c r="P16" s="68">
        <v>0.85762000000000005</v>
      </c>
      <c r="Q16" s="68">
        <v>0.96625000000000005</v>
      </c>
      <c r="R16" s="73">
        <v>2.9499999999999999E-3</v>
      </c>
      <c r="S16" s="68">
        <v>8.9999999999999998E-4</v>
      </c>
      <c r="T16" s="68">
        <v>4.4000000000000002E-4</v>
      </c>
      <c r="U16" s="73" t="s">
        <v>452</v>
      </c>
      <c r="V16" s="68" t="s">
        <v>452</v>
      </c>
      <c r="W16" s="68" t="s">
        <v>452</v>
      </c>
      <c r="X16" s="73">
        <v>2.2589999999999999E-2</v>
      </c>
      <c r="Y16" s="68">
        <v>0.11792</v>
      </c>
      <c r="Z16" s="81">
        <v>2.529E-2</v>
      </c>
    </row>
    <row r="17" spans="1:26" s="31" customFormat="1" ht="12.75" customHeight="1" x14ac:dyDescent="0.2">
      <c r="A17" s="690" t="s">
        <v>89</v>
      </c>
      <c r="B17" s="251">
        <v>9096</v>
      </c>
      <c r="C17" s="251">
        <v>587998</v>
      </c>
      <c r="D17" s="262">
        <v>106811</v>
      </c>
      <c r="E17" s="251">
        <v>201</v>
      </c>
      <c r="F17" s="251">
        <v>3245</v>
      </c>
      <c r="G17" s="262">
        <v>2446</v>
      </c>
      <c r="H17" s="251">
        <v>6</v>
      </c>
      <c r="I17" s="251">
        <v>78</v>
      </c>
      <c r="J17" s="262">
        <v>65</v>
      </c>
      <c r="K17" s="251">
        <v>5</v>
      </c>
      <c r="L17" s="251">
        <v>276</v>
      </c>
      <c r="M17" s="298">
        <v>62</v>
      </c>
      <c r="N17" s="690" t="s">
        <v>89</v>
      </c>
      <c r="O17" s="251">
        <v>8579</v>
      </c>
      <c r="P17" s="251">
        <v>568357</v>
      </c>
      <c r="Q17" s="262">
        <v>102295</v>
      </c>
      <c r="R17" s="251">
        <v>227</v>
      </c>
      <c r="S17" s="251">
        <v>7528</v>
      </c>
      <c r="T17" s="262">
        <v>1378</v>
      </c>
      <c r="U17" s="251">
        <v>32</v>
      </c>
      <c r="V17" s="251">
        <v>7443</v>
      </c>
      <c r="W17" s="262">
        <v>438</v>
      </c>
      <c r="X17" s="251">
        <v>46</v>
      </c>
      <c r="Y17" s="251">
        <v>1071</v>
      </c>
      <c r="Z17" s="298">
        <v>127</v>
      </c>
    </row>
    <row r="18" spans="1:26" s="75" customFormat="1" ht="12.75" customHeight="1" x14ac:dyDescent="0.2">
      <c r="A18" s="690"/>
      <c r="B18" s="71">
        <v>1</v>
      </c>
      <c r="C18" s="72">
        <v>1</v>
      </c>
      <c r="D18" s="72">
        <v>1</v>
      </c>
      <c r="E18" s="73">
        <v>2.2100000000000002E-2</v>
      </c>
      <c r="F18" s="68">
        <v>5.5199999999999997E-3</v>
      </c>
      <c r="G18" s="68">
        <v>2.29E-2</v>
      </c>
      <c r="H18" s="73">
        <v>6.6E-4</v>
      </c>
      <c r="I18" s="68">
        <v>1.2999999999999999E-4</v>
      </c>
      <c r="J18" s="68">
        <v>6.0999999999999997E-4</v>
      </c>
      <c r="K18" s="73">
        <v>5.5000000000000003E-4</v>
      </c>
      <c r="L18" s="68">
        <v>4.6999999999999999E-4</v>
      </c>
      <c r="M18" s="81">
        <v>5.8E-4</v>
      </c>
      <c r="N18" s="690"/>
      <c r="O18" s="73">
        <v>0.94316</v>
      </c>
      <c r="P18" s="68">
        <v>0.96660000000000001</v>
      </c>
      <c r="Q18" s="68">
        <v>0.95772000000000002</v>
      </c>
      <c r="R18" s="73">
        <v>2.496E-2</v>
      </c>
      <c r="S18" s="68">
        <v>1.2800000000000001E-2</v>
      </c>
      <c r="T18" s="68">
        <v>1.29E-2</v>
      </c>
      <c r="U18" s="73">
        <v>3.5200000000000001E-3</v>
      </c>
      <c r="V18" s="68">
        <v>1.2659999999999999E-2</v>
      </c>
      <c r="W18" s="68">
        <v>4.1000000000000003E-3</v>
      </c>
      <c r="X18" s="73">
        <v>5.0600000000000003E-3</v>
      </c>
      <c r="Y18" s="68">
        <v>1.82E-3</v>
      </c>
      <c r="Z18" s="81">
        <v>1.1900000000000001E-3</v>
      </c>
    </row>
    <row r="19" spans="1:26" s="31" customFormat="1" ht="12.75" customHeight="1" x14ac:dyDescent="0.2">
      <c r="A19" s="690" t="s">
        <v>90</v>
      </c>
      <c r="B19" s="251">
        <v>112</v>
      </c>
      <c r="C19" s="251">
        <v>25126</v>
      </c>
      <c r="D19" s="262">
        <v>1863</v>
      </c>
      <c r="E19" s="251">
        <v>1</v>
      </c>
      <c r="F19" s="251">
        <v>140</v>
      </c>
      <c r="G19" s="262">
        <v>13</v>
      </c>
      <c r="H19" s="251">
        <v>0</v>
      </c>
      <c r="I19" s="251">
        <v>0</v>
      </c>
      <c r="J19" s="262">
        <v>0</v>
      </c>
      <c r="K19" s="251">
        <v>0</v>
      </c>
      <c r="L19" s="251">
        <v>0</v>
      </c>
      <c r="M19" s="298">
        <v>0</v>
      </c>
      <c r="N19" s="690" t="s">
        <v>90</v>
      </c>
      <c r="O19" s="251">
        <v>69</v>
      </c>
      <c r="P19" s="251">
        <v>6755</v>
      </c>
      <c r="Q19" s="262">
        <v>1286</v>
      </c>
      <c r="R19" s="251">
        <v>2</v>
      </c>
      <c r="S19" s="251">
        <v>113</v>
      </c>
      <c r="T19" s="262">
        <v>4</v>
      </c>
      <c r="U19" s="251">
        <v>40</v>
      </c>
      <c r="V19" s="251">
        <v>18118</v>
      </c>
      <c r="W19" s="262">
        <v>560</v>
      </c>
      <c r="X19" s="251">
        <v>0</v>
      </c>
      <c r="Y19" s="251">
        <v>0</v>
      </c>
      <c r="Z19" s="298">
        <v>0</v>
      </c>
    </row>
    <row r="20" spans="1:26" s="75" customFormat="1" ht="12.75" customHeight="1" x14ac:dyDescent="0.2">
      <c r="A20" s="690"/>
      <c r="B20" s="71">
        <v>1</v>
      </c>
      <c r="C20" s="72">
        <v>1</v>
      </c>
      <c r="D20" s="72">
        <v>1</v>
      </c>
      <c r="E20" s="73">
        <v>8.9300000000000004E-3</v>
      </c>
      <c r="F20" s="68">
        <v>5.5700000000000003E-3</v>
      </c>
      <c r="G20" s="68">
        <v>6.9800000000000001E-3</v>
      </c>
      <c r="H20" s="73" t="s">
        <v>452</v>
      </c>
      <c r="I20" s="68" t="s">
        <v>452</v>
      </c>
      <c r="J20" s="68" t="s">
        <v>452</v>
      </c>
      <c r="K20" s="73" t="s">
        <v>452</v>
      </c>
      <c r="L20" s="68" t="s">
        <v>452</v>
      </c>
      <c r="M20" s="81" t="s">
        <v>452</v>
      </c>
      <c r="N20" s="690"/>
      <c r="O20" s="73">
        <v>0.61607000000000001</v>
      </c>
      <c r="P20" s="68">
        <v>0.26884999999999998</v>
      </c>
      <c r="Q20" s="68">
        <v>0.69028</v>
      </c>
      <c r="R20" s="73">
        <v>1.7860000000000001E-2</v>
      </c>
      <c r="S20" s="68">
        <v>4.4999999999999997E-3</v>
      </c>
      <c r="T20" s="68">
        <v>2.15E-3</v>
      </c>
      <c r="U20" s="73">
        <v>0.35714000000000001</v>
      </c>
      <c r="V20" s="68">
        <v>0.72109000000000001</v>
      </c>
      <c r="W20" s="68">
        <v>0.30059000000000002</v>
      </c>
      <c r="X20" s="73" t="s">
        <v>452</v>
      </c>
      <c r="Y20" s="68" t="s">
        <v>452</v>
      </c>
      <c r="Z20" s="81" t="s">
        <v>452</v>
      </c>
    </row>
    <row r="21" spans="1:26" s="31" customFormat="1" ht="12.75" customHeight="1" x14ac:dyDescent="0.2">
      <c r="A21" s="690" t="s">
        <v>91</v>
      </c>
      <c r="B21" s="251">
        <v>1806</v>
      </c>
      <c r="C21" s="251">
        <v>271388</v>
      </c>
      <c r="D21" s="262">
        <v>26518</v>
      </c>
      <c r="E21" s="251">
        <v>48</v>
      </c>
      <c r="F21" s="251">
        <v>4680</v>
      </c>
      <c r="G21" s="262">
        <v>534</v>
      </c>
      <c r="H21" s="251">
        <v>0</v>
      </c>
      <c r="I21" s="251">
        <v>0</v>
      </c>
      <c r="J21" s="262">
        <v>0</v>
      </c>
      <c r="K21" s="251">
        <v>26</v>
      </c>
      <c r="L21" s="251">
        <v>563</v>
      </c>
      <c r="M21" s="298">
        <v>221</v>
      </c>
      <c r="N21" s="690" t="s">
        <v>91</v>
      </c>
      <c r="O21" s="251">
        <v>1430</v>
      </c>
      <c r="P21" s="251">
        <v>158676</v>
      </c>
      <c r="Q21" s="262">
        <v>22274</v>
      </c>
      <c r="R21" s="251">
        <v>142</v>
      </c>
      <c r="S21" s="251">
        <v>12360</v>
      </c>
      <c r="T21" s="262">
        <v>1239</v>
      </c>
      <c r="U21" s="251">
        <v>149</v>
      </c>
      <c r="V21" s="251">
        <v>79932</v>
      </c>
      <c r="W21" s="262">
        <v>2140</v>
      </c>
      <c r="X21" s="251">
        <v>11</v>
      </c>
      <c r="Y21" s="251">
        <v>15177</v>
      </c>
      <c r="Z21" s="298">
        <v>110</v>
      </c>
    </row>
    <row r="22" spans="1:26" s="75" customFormat="1" ht="12.75" customHeight="1" x14ac:dyDescent="0.2">
      <c r="A22" s="690"/>
      <c r="B22" s="71">
        <v>1</v>
      </c>
      <c r="C22" s="72">
        <v>1</v>
      </c>
      <c r="D22" s="72">
        <v>1</v>
      </c>
      <c r="E22" s="73">
        <v>2.6579999999999999E-2</v>
      </c>
      <c r="F22" s="68">
        <v>1.7239999999999998E-2</v>
      </c>
      <c r="G22" s="68">
        <v>2.0140000000000002E-2</v>
      </c>
      <c r="H22" s="73" t="s">
        <v>452</v>
      </c>
      <c r="I22" s="68" t="s">
        <v>452</v>
      </c>
      <c r="J22" s="68" t="s">
        <v>452</v>
      </c>
      <c r="K22" s="73">
        <v>1.44E-2</v>
      </c>
      <c r="L22" s="68">
        <v>2.0699999999999998E-3</v>
      </c>
      <c r="M22" s="81">
        <v>8.3300000000000006E-3</v>
      </c>
      <c r="N22" s="690"/>
      <c r="O22" s="73">
        <v>0.79181000000000001</v>
      </c>
      <c r="P22" s="68">
        <v>0.58467999999999998</v>
      </c>
      <c r="Q22" s="68">
        <v>0.83996000000000004</v>
      </c>
      <c r="R22" s="73">
        <v>7.8630000000000005E-2</v>
      </c>
      <c r="S22" s="68">
        <v>4.5539999999999997E-2</v>
      </c>
      <c r="T22" s="68">
        <v>4.6719999999999998E-2</v>
      </c>
      <c r="U22" s="73">
        <v>8.2500000000000004E-2</v>
      </c>
      <c r="V22" s="68">
        <v>0.29453000000000001</v>
      </c>
      <c r="W22" s="68">
        <v>8.0699999999999994E-2</v>
      </c>
      <c r="X22" s="73">
        <v>6.0899999999999999E-3</v>
      </c>
      <c r="Y22" s="68">
        <v>5.5919999999999997E-2</v>
      </c>
      <c r="Z22" s="81">
        <v>4.15E-3</v>
      </c>
    </row>
    <row r="23" spans="1:26" s="31" customFormat="1" ht="12.75" customHeight="1" x14ac:dyDescent="0.2">
      <c r="A23" s="690" t="s">
        <v>92</v>
      </c>
      <c r="B23" s="251">
        <v>2889</v>
      </c>
      <c r="C23" s="251">
        <v>296883</v>
      </c>
      <c r="D23" s="262">
        <v>39728</v>
      </c>
      <c r="E23" s="251">
        <v>28</v>
      </c>
      <c r="F23" s="251">
        <v>1354</v>
      </c>
      <c r="G23" s="262">
        <v>310</v>
      </c>
      <c r="H23" s="251">
        <v>2</v>
      </c>
      <c r="I23" s="251">
        <v>70</v>
      </c>
      <c r="J23" s="262">
        <v>33</v>
      </c>
      <c r="K23" s="251">
        <v>6</v>
      </c>
      <c r="L23" s="251">
        <v>297</v>
      </c>
      <c r="M23" s="298">
        <v>79</v>
      </c>
      <c r="N23" s="690" t="s">
        <v>92</v>
      </c>
      <c r="O23" s="251">
        <v>2389</v>
      </c>
      <c r="P23" s="251">
        <v>211468</v>
      </c>
      <c r="Q23" s="262">
        <v>33751</v>
      </c>
      <c r="R23" s="251">
        <v>164</v>
      </c>
      <c r="S23" s="251">
        <v>18945</v>
      </c>
      <c r="T23" s="262">
        <v>1409</v>
      </c>
      <c r="U23" s="251">
        <v>290</v>
      </c>
      <c r="V23" s="251">
        <v>63180</v>
      </c>
      <c r="W23" s="262">
        <v>4042</v>
      </c>
      <c r="X23" s="251">
        <v>10</v>
      </c>
      <c r="Y23" s="251">
        <v>1569</v>
      </c>
      <c r="Z23" s="298">
        <v>104</v>
      </c>
    </row>
    <row r="24" spans="1:26" s="75" customFormat="1" ht="12.75" customHeight="1" x14ac:dyDescent="0.2">
      <c r="A24" s="690"/>
      <c r="B24" s="71">
        <v>1</v>
      </c>
      <c r="C24" s="72">
        <v>1</v>
      </c>
      <c r="D24" s="72">
        <v>1</v>
      </c>
      <c r="E24" s="73">
        <v>9.6900000000000007E-3</v>
      </c>
      <c r="F24" s="68">
        <v>4.5599999999999998E-3</v>
      </c>
      <c r="G24" s="68">
        <v>7.7999999999999996E-3</v>
      </c>
      <c r="H24" s="73">
        <v>6.8999999999999997E-4</v>
      </c>
      <c r="I24" s="68">
        <v>2.4000000000000001E-4</v>
      </c>
      <c r="J24" s="68">
        <v>8.3000000000000001E-4</v>
      </c>
      <c r="K24" s="73">
        <v>2.0799999999999998E-3</v>
      </c>
      <c r="L24" s="68">
        <v>1E-3</v>
      </c>
      <c r="M24" s="81">
        <v>1.99E-3</v>
      </c>
      <c r="N24" s="690"/>
      <c r="O24" s="73">
        <v>0.82693000000000005</v>
      </c>
      <c r="P24" s="68">
        <v>0.71228999999999998</v>
      </c>
      <c r="Q24" s="68">
        <v>0.84955000000000003</v>
      </c>
      <c r="R24" s="73">
        <v>5.6770000000000001E-2</v>
      </c>
      <c r="S24" s="68">
        <v>6.3810000000000006E-2</v>
      </c>
      <c r="T24" s="68">
        <v>3.5470000000000002E-2</v>
      </c>
      <c r="U24" s="73">
        <v>0.10038</v>
      </c>
      <c r="V24" s="68">
        <v>0.21281</v>
      </c>
      <c r="W24" s="68">
        <v>0.10174</v>
      </c>
      <c r="X24" s="73">
        <v>3.46E-3</v>
      </c>
      <c r="Y24" s="68">
        <v>5.28E-3</v>
      </c>
      <c r="Z24" s="81">
        <v>2.6199999999999999E-3</v>
      </c>
    </row>
    <row r="25" spans="1:26" s="31" customFormat="1" ht="12.75" customHeight="1" x14ac:dyDescent="0.2">
      <c r="A25" s="690" t="s">
        <v>93</v>
      </c>
      <c r="B25" s="251">
        <v>1475</v>
      </c>
      <c r="C25" s="251">
        <v>135600</v>
      </c>
      <c r="D25" s="262">
        <v>20667</v>
      </c>
      <c r="E25" s="251">
        <v>23</v>
      </c>
      <c r="F25" s="251">
        <v>413</v>
      </c>
      <c r="G25" s="262">
        <v>326</v>
      </c>
      <c r="H25" s="251">
        <v>1</v>
      </c>
      <c r="I25" s="251">
        <v>104</v>
      </c>
      <c r="J25" s="262">
        <v>11</v>
      </c>
      <c r="K25" s="251">
        <v>0</v>
      </c>
      <c r="L25" s="251">
        <v>0</v>
      </c>
      <c r="M25" s="298">
        <v>0</v>
      </c>
      <c r="N25" s="690" t="s">
        <v>93</v>
      </c>
      <c r="O25" s="251">
        <v>1335</v>
      </c>
      <c r="P25" s="251">
        <v>118644</v>
      </c>
      <c r="Q25" s="262">
        <v>19169</v>
      </c>
      <c r="R25" s="251">
        <v>64</v>
      </c>
      <c r="S25" s="251">
        <v>3877</v>
      </c>
      <c r="T25" s="262">
        <v>509</v>
      </c>
      <c r="U25" s="251">
        <v>52</v>
      </c>
      <c r="V25" s="251">
        <v>12562</v>
      </c>
      <c r="W25" s="262">
        <v>652</v>
      </c>
      <c r="X25" s="251">
        <v>0</v>
      </c>
      <c r="Y25" s="251">
        <v>0</v>
      </c>
      <c r="Z25" s="298">
        <v>0</v>
      </c>
    </row>
    <row r="26" spans="1:26" s="75" customFormat="1" ht="12.75" customHeight="1" x14ac:dyDescent="0.2">
      <c r="A26" s="690"/>
      <c r="B26" s="71">
        <v>1</v>
      </c>
      <c r="C26" s="72">
        <v>1</v>
      </c>
      <c r="D26" s="72">
        <v>1</v>
      </c>
      <c r="E26" s="73">
        <v>1.559E-2</v>
      </c>
      <c r="F26" s="68">
        <v>3.0500000000000002E-3</v>
      </c>
      <c r="G26" s="68">
        <v>1.5769999999999999E-2</v>
      </c>
      <c r="H26" s="73">
        <v>6.8000000000000005E-4</v>
      </c>
      <c r="I26" s="68">
        <v>7.6999999999999996E-4</v>
      </c>
      <c r="J26" s="68">
        <v>5.2999999999999998E-4</v>
      </c>
      <c r="K26" s="73" t="s">
        <v>452</v>
      </c>
      <c r="L26" s="68" t="s">
        <v>452</v>
      </c>
      <c r="M26" s="81" t="s">
        <v>452</v>
      </c>
      <c r="N26" s="690"/>
      <c r="O26" s="73">
        <v>0.90508</v>
      </c>
      <c r="P26" s="68">
        <v>0.87495999999999996</v>
      </c>
      <c r="Q26" s="68">
        <v>0.92752000000000001</v>
      </c>
      <c r="R26" s="73">
        <v>4.3389999999999998E-2</v>
      </c>
      <c r="S26" s="68">
        <v>2.8590000000000001E-2</v>
      </c>
      <c r="T26" s="68">
        <v>2.4629999999999999E-2</v>
      </c>
      <c r="U26" s="73">
        <v>3.5249999999999997E-2</v>
      </c>
      <c r="V26" s="68">
        <v>9.264E-2</v>
      </c>
      <c r="W26" s="68">
        <v>3.1550000000000002E-2</v>
      </c>
      <c r="X26" s="73" t="s">
        <v>452</v>
      </c>
      <c r="Y26" s="68" t="s">
        <v>452</v>
      </c>
      <c r="Z26" s="81" t="s">
        <v>452</v>
      </c>
    </row>
    <row r="27" spans="1:26" s="31" customFormat="1" ht="12.75" customHeight="1" x14ac:dyDescent="0.2">
      <c r="A27" s="690" t="s">
        <v>94</v>
      </c>
      <c r="B27" s="251">
        <v>129</v>
      </c>
      <c r="C27" s="251">
        <v>16457</v>
      </c>
      <c r="D27" s="262">
        <v>2102</v>
      </c>
      <c r="E27" s="251">
        <v>3</v>
      </c>
      <c r="F27" s="251">
        <v>223</v>
      </c>
      <c r="G27" s="262">
        <v>14</v>
      </c>
      <c r="H27" s="251">
        <v>0</v>
      </c>
      <c r="I27" s="251">
        <v>0</v>
      </c>
      <c r="J27" s="262">
        <v>0</v>
      </c>
      <c r="K27" s="251">
        <v>2</v>
      </c>
      <c r="L27" s="251">
        <v>29</v>
      </c>
      <c r="M27" s="298">
        <v>5</v>
      </c>
      <c r="N27" s="690" t="s">
        <v>94</v>
      </c>
      <c r="O27" s="251">
        <v>113</v>
      </c>
      <c r="P27" s="251">
        <v>15973</v>
      </c>
      <c r="Q27" s="262">
        <v>2020</v>
      </c>
      <c r="R27" s="251">
        <v>11</v>
      </c>
      <c r="S27" s="251">
        <v>232</v>
      </c>
      <c r="T27" s="262">
        <v>63</v>
      </c>
      <c r="U27" s="251">
        <v>0</v>
      </c>
      <c r="V27" s="251">
        <v>0</v>
      </c>
      <c r="W27" s="262">
        <v>0</v>
      </c>
      <c r="X27" s="251">
        <v>0</v>
      </c>
      <c r="Y27" s="251">
        <v>0</v>
      </c>
      <c r="Z27" s="298">
        <v>0</v>
      </c>
    </row>
    <row r="28" spans="1:26" s="75" customFormat="1" ht="12.75" customHeight="1" x14ac:dyDescent="0.2">
      <c r="A28" s="690"/>
      <c r="B28" s="71">
        <v>1</v>
      </c>
      <c r="C28" s="72">
        <v>1</v>
      </c>
      <c r="D28" s="72">
        <v>1</v>
      </c>
      <c r="E28" s="73">
        <v>2.3259999999999999E-2</v>
      </c>
      <c r="F28" s="68">
        <v>1.355E-2</v>
      </c>
      <c r="G28" s="68">
        <v>6.6600000000000001E-3</v>
      </c>
      <c r="H28" s="73" t="s">
        <v>452</v>
      </c>
      <c r="I28" s="68" t="s">
        <v>452</v>
      </c>
      <c r="J28" s="68" t="s">
        <v>452</v>
      </c>
      <c r="K28" s="73">
        <v>1.55E-2</v>
      </c>
      <c r="L28" s="68">
        <v>1.7600000000000001E-3</v>
      </c>
      <c r="M28" s="81">
        <v>2.3800000000000002E-3</v>
      </c>
      <c r="N28" s="690"/>
      <c r="O28" s="73">
        <v>0.87597000000000003</v>
      </c>
      <c r="P28" s="68">
        <v>0.97058999999999995</v>
      </c>
      <c r="Q28" s="68">
        <v>0.96099000000000001</v>
      </c>
      <c r="R28" s="73">
        <v>8.5269999999999999E-2</v>
      </c>
      <c r="S28" s="68">
        <v>1.41E-2</v>
      </c>
      <c r="T28" s="68">
        <v>2.997E-2</v>
      </c>
      <c r="U28" s="73" t="s">
        <v>452</v>
      </c>
      <c r="V28" s="68" t="s">
        <v>452</v>
      </c>
      <c r="W28" s="68" t="s">
        <v>452</v>
      </c>
      <c r="X28" s="73" t="s">
        <v>452</v>
      </c>
      <c r="Y28" s="68" t="s">
        <v>452</v>
      </c>
      <c r="Z28" s="81" t="s">
        <v>452</v>
      </c>
    </row>
    <row r="29" spans="1:26" s="31" customFormat="1" ht="12.75" customHeight="1" x14ac:dyDescent="0.2">
      <c r="A29" s="690" t="s">
        <v>95</v>
      </c>
      <c r="B29" s="251">
        <v>404</v>
      </c>
      <c r="C29" s="251">
        <v>29375</v>
      </c>
      <c r="D29" s="262">
        <v>4135</v>
      </c>
      <c r="E29" s="251">
        <v>1</v>
      </c>
      <c r="F29" s="251">
        <v>5</v>
      </c>
      <c r="G29" s="262">
        <v>8</v>
      </c>
      <c r="H29" s="251">
        <v>0</v>
      </c>
      <c r="I29" s="251">
        <v>0</v>
      </c>
      <c r="J29" s="262">
        <v>0</v>
      </c>
      <c r="K29" s="251">
        <v>0</v>
      </c>
      <c r="L29" s="251">
        <v>0</v>
      </c>
      <c r="M29" s="298">
        <v>0</v>
      </c>
      <c r="N29" s="690" t="s">
        <v>95</v>
      </c>
      <c r="O29" s="251">
        <v>358</v>
      </c>
      <c r="P29" s="251">
        <v>27034</v>
      </c>
      <c r="Q29" s="262">
        <v>3977</v>
      </c>
      <c r="R29" s="251">
        <v>41</v>
      </c>
      <c r="S29" s="251">
        <v>2224</v>
      </c>
      <c r="T29" s="262">
        <v>125</v>
      </c>
      <c r="U29" s="251">
        <v>0</v>
      </c>
      <c r="V29" s="251">
        <v>0</v>
      </c>
      <c r="W29" s="262">
        <v>0</v>
      </c>
      <c r="X29" s="251">
        <v>4</v>
      </c>
      <c r="Y29" s="251">
        <v>112</v>
      </c>
      <c r="Z29" s="298">
        <v>25</v>
      </c>
    </row>
    <row r="30" spans="1:26" s="75" customFormat="1" ht="12.75" customHeight="1" x14ac:dyDescent="0.2">
      <c r="A30" s="690"/>
      <c r="B30" s="71">
        <v>1</v>
      </c>
      <c r="C30" s="72">
        <v>1</v>
      </c>
      <c r="D30" s="72">
        <v>1</v>
      </c>
      <c r="E30" s="73">
        <v>2.48E-3</v>
      </c>
      <c r="F30" s="68">
        <v>1.7000000000000001E-4</v>
      </c>
      <c r="G30" s="68">
        <v>1.9300000000000001E-3</v>
      </c>
      <c r="H30" s="73" t="s">
        <v>452</v>
      </c>
      <c r="I30" s="68" t="s">
        <v>452</v>
      </c>
      <c r="J30" s="68" t="s">
        <v>452</v>
      </c>
      <c r="K30" s="73" t="s">
        <v>452</v>
      </c>
      <c r="L30" s="68" t="s">
        <v>452</v>
      </c>
      <c r="M30" s="81" t="s">
        <v>452</v>
      </c>
      <c r="N30" s="690"/>
      <c r="O30" s="73">
        <v>0.88614000000000004</v>
      </c>
      <c r="P30" s="68">
        <v>0.92030999999999996</v>
      </c>
      <c r="Q30" s="68">
        <v>0.96179000000000003</v>
      </c>
      <c r="R30" s="73">
        <v>0.10149</v>
      </c>
      <c r="S30" s="68">
        <v>7.571E-2</v>
      </c>
      <c r="T30" s="68">
        <v>3.023E-2</v>
      </c>
      <c r="U30" s="73" t="s">
        <v>452</v>
      </c>
      <c r="V30" s="68" t="s">
        <v>452</v>
      </c>
      <c r="W30" s="68" t="s">
        <v>452</v>
      </c>
      <c r="X30" s="73">
        <v>9.9000000000000008E-3</v>
      </c>
      <c r="Y30" s="68">
        <v>3.81E-3</v>
      </c>
      <c r="Z30" s="81">
        <v>6.0499999999999998E-3</v>
      </c>
    </row>
    <row r="31" spans="1:26" s="31" customFormat="1" ht="12.75" customHeight="1" x14ac:dyDescent="0.2">
      <c r="A31" s="690" t="s">
        <v>96</v>
      </c>
      <c r="B31" s="251">
        <v>324</v>
      </c>
      <c r="C31" s="251">
        <v>39441</v>
      </c>
      <c r="D31" s="262">
        <v>4595</v>
      </c>
      <c r="E31" s="251">
        <v>7</v>
      </c>
      <c r="F31" s="251">
        <v>233</v>
      </c>
      <c r="G31" s="262">
        <v>67</v>
      </c>
      <c r="H31" s="251">
        <v>2</v>
      </c>
      <c r="I31" s="251">
        <v>36</v>
      </c>
      <c r="J31" s="262">
        <v>20</v>
      </c>
      <c r="K31" s="251">
        <v>0</v>
      </c>
      <c r="L31" s="251">
        <v>0</v>
      </c>
      <c r="M31" s="298">
        <v>0</v>
      </c>
      <c r="N31" s="690" t="s">
        <v>96</v>
      </c>
      <c r="O31" s="251">
        <v>280</v>
      </c>
      <c r="P31" s="251">
        <v>37105</v>
      </c>
      <c r="Q31" s="262">
        <v>4333</v>
      </c>
      <c r="R31" s="251">
        <v>32</v>
      </c>
      <c r="S31" s="251">
        <v>1217</v>
      </c>
      <c r="T31" s="262">
        <v>152</v>
      </c>
      <c r="U31" s="251">
        <v>3</v>
      </c>
      <c r="V31" s="251">
        <v>850</v>
      </c>
      <c r="W31" s="262">
        <v>23</v>
      </c>
      <c r="X31" s="251">
        <v>0</v>
      </c>
      <c r="Y31" s="251">
        <v>0</v>
      </c>
      <c r="Z31" s="298">
        <v>0</v>
      </c>
    </row>
    <row r="32" spans="1:26" s="75" customFormat="1" ht="12.75" customHeight="1" x14ac:dyDescent="0.2">
      <c r="A32" s="690"/>
      <c r="B32" s="71">
        <v>1</v>
      </c>
      <c r="C32" s="72">
        <v>1</v>
      </c>
      <c r="D32" s="72">
        <v>1</v>
      </c>
      <c r="E32" s="73">
        <v>2.1600000000000001E-2</v>
      </c>
      <c r="F32" s="68">
        <v>5.9100000000000003E-3</v>
      </c>
      <c r="G32" s="68">
        <v>1.4579999999999999E-2</v>
      </c>
      <c r="H32" s="73">
        <v>6.1700000000000001E-3</v>
      </c>
      <c r="I32" s="68">
        <v>9.1E-4</v>
      </c>
      <c r="J32" s="68">
        <v>4.3499999999999997E-3</v>
      </c>
      <c r="K32" s="73" t="s">
        <v>452</v>
      </c>
      <c r="L32" s="68" t="s">
        <v>452</v>
      </c>
      <c r="M32" s="81" t="s">
        <v>452</v>
      </c>
      <c r="N32" s="690"/>
      <c r="O32" s="73">
        <v>0.86419999999999997</v>
      </c>
      <c r="P32" s="68">
        <v>0.94077</v>
      </c>
      <c r="Q32" s="68">
        <v>0.94298000000000004</v>
      </c>
      <c r="R32" s="73">
        <v>9.8769999999999997E-2</v>
      </c>
      <c r="S32" s="68">
        <v>3.0859999999999999E-2</v>
      </c>
      <c r="T32" s="68">
        <v>3.3079999999999998E-2</v>
      </c>
      <c r="U32" s="73">
        <v>9.2599999999999991E-3</v>
      </c>
      <c r="V32" s="68">
        <v>2.155E-2</v>
      </c>
      <c r="W32" s="68">
        <v>5.0099999999999997E-3</v>
      </c>
      <c r="X32" s="73" t="s">
        <v>452</v>
      </c>
      <c r="Y32" s="68" t="s">
        <v>452</v>
      </c>
      <c r="Z32" s="81" t="s">
        <v>452</v>
      </c>
    </row>
    <row r="33" spans="1:26" s="31" customFormat="1" ht="12.75" customHeight="1" x14ac:dyDescent="0.2">
      <c r="A33" s="690" t="s">
        <v>97</v>
      </c>
      <c r="B33" s="251">
        <v>1282</v>
      </c>
      <c r="C33" s="251">
        <v>115324</v>
      </c>
      <c r="D33" s="262">
        <v>17268</v>
      </c>
      <c r="E33" s="251">
        <v>14</v>
      </c>
      <c r="F33" s="251">
        <v>439</v>
      </c>
      <c r="G33" s="262">
        <v>182</v>
      </c>
      <c r="H33" s="251">
        <v>0</v>
      </c>
      <c r="I33" s="251">
        <v>0</v>
      </c>
      <c r="J33" s="262">
        <v>0</v>
      </c>
      <c r="K33" s="251">
        <v>0</v>
      </c>
      <c r="L33" s="251">
        <v>0</v>
      </c>
      <c r="M33" s="298">
        <v>0</v>
      </c>
      <c r="N33" s="690" t="s">
        <v>97</v>
      </c>
      <c r="O33" s="251">
        <v>1150</v>
      </c>
      <c r="P33" s="251">
        <v>98834</v>
      </c>
      <c r="Q33" s="262">
        <v>15978</v>
      </c>
      <c r="R33" s="251">
        <v>95</v>
      </c>
      <c r="S33" s="251">
        <v>6351</v>
      </c>
      <c r="T33" s="262">
        <v>744</v>
      </c>
      <c r="U33" s="251">
        <v>23</v>
      </c>
      <c r="V33" s="251">
        <v>9700</v>
      </c>
      <c r="W33" s="262">
        <v>364</v>
      </c>
      <c r="X33" s="251">
        <v>0</v>
      </c>
      <c r="Y33" s="251">
        <v>0</v>
      </c>
      <c r="Z33" s="298">
        <v>0</v>
      </c>
    </row>
    <row r="34" spans="1:26" s="75" customFormat="1" ht="12.75" customHeight="1" x14ac:dyDescent="0.2">
      <c r="A34" s="690"/>
      <c r="B34" s="71">
        <v>1</v>
      </c>
      <c r="C34" s="72">
        <v>1</v>
      </c>
      <c r="D34" s="72">
        <v>1</v>
      </c>
      <c r="E34" s="73">
        <v>1.0919999999999999E-2</v>
      </c>
      <c r="F34" s="68">
        <v>3.81E-3</v>
      </c>
      <c r="G34" s="68">
        <v>1.0540000000000001E-2</v>
      </c>
      <c r="H34" s="73" t="s">
        <v>452</v>
      </c>
      <c r="I34" s="68" t="s">
        <v>452</v>
      </c>
      <c r="J34" s="68" t="s">
        <v>452</v>
      </c>
      <c r="K34" s="73" t="s">
        <v>452</v>
      </c>
      <c r="L34" s="68" t="s">
        <v>452</v>
      </c>
      <c r="M34" s="81" t="s">
        <v>452</v>
      </c>
      <c r="N34" s="690"/>
      <c r="O34" s="73">
        <v>0.89703999999999995</v>
      </c>
      <c r="P34" s="68">
        <v>0.85701000000000005</v>
      </c>
      <c r="Q34" s="68">
        <v>0.92530000000000001</v>
      </c>
      <c r="R34" s="73">
        <v>7.4099999999999999E-2</v>
      </c>
      <c r="S34" s="68">
        <v>5.5070000000000001E-2</v>
      </c>
      <c r="T34" s="68">
        <v>4.3090000000000003E-2</v>
      </c>
      <c r="U34" s="73">
        <v>1.7940000000000001E-2</v>
      </c>
      <c r="V34" s="68">
        <v>8.4110000000000004E-2</v>
      </c>
      <c r="W34" s="68">
        <v>2.1080000000000002E-2</v>
      </c>
      <c r="X34" s="73" t="s">
        <v>452</v>
      </c>
      <c r="Y34" s="68" t="s">
        <v>452</v>
      </c>
      <c r="Z34" s="81" t="s">
        <v>452</v>
      </c>
    </row>
    <row r="35" spans="1:26" s="31" customFormat="1" ht="12.75" customHeight="1" x14ac:dyDescent="0.2">
      <c r="A35" s="691" t="s">
        <v>98</v>
      </c>
      <c r="B35" s="251">
        <v>308</v>
      </c>
      <c r="C35" s="251">
        <v>33394</v>
      </c>
      <c r="D35" s="262">
        <v>3784</v>
      </c>
      <c r="E35" s="251">
        <v>1</v>
      </c>
      <c r="F35" s="251">
        <v>100</v>
      </c>
      <c r="G35" s="262">
        <v>17</v>
      </c>
      <c r="H35" s="251">
        <v>0</v>
      </c>
      <c r="I35" s="251">
        <v>0</v>
      </c>
      <c r="J35" s="262">
        <v>0</v>
      </c>
      <c r="K35" s="251">
        <v>0</v>
      </c>
      <c r="L35" s="251">
        <v>0</v>
      </c>
      <c r="M35" s="298">
        <v>0</v>
      </c>
      <c r="N35" s="691" t="s">
        <v>98</v>
      </c>
      <c r="O35" s="251">
        <v>262</v>
      </c>
      <c r="P35" s="251">
        <v>26456</v>
      </c>
      <c r="Q35" s="262">
        <v>3498</v>
      </c>
      <c r="R35" s="251">
        <v>29</v>
      </c>
      <c r="S35" s="251">
        <v>1121</v>
      </c>
      <c r="T35" s="262">
        <v>105</v>
      </c>
      <c r="U35" s="251">
        <v>6</v>
      </c>
      <c r="V35" s="251">
        <v>3360</v>
      </c>
      <c r="W35" s="262">
        <v>60</v>
      </c>
      <c r="X35" s="251">
        <v>10</v>
      </c>
      <c r="Y35" s="251">
        <v>2357</v>
      </c>
      <c r="Z35" s="298">
        <v>104</v>
      </c>
    </row>
    <row r="36" spans="1:26" s="75" customFormat="1" ht="12.75" customHeight="1" x14ac:dyDescent="0.2">
      <c r="A36" s="692"/>
      <c r="B36" s="312">
        <v>1</v>
      </c>
      <c r="C36" s="312">
        <v>1</v>
      </c>
      <c r="D36" s="312">
        <v>1</v>
      </c>
      <c r="E36" s="313">
        <v>3.2499999999999999E-3</v>
      </c>
      <c r="F36" s="314">
        <v>2.99E-3</v>
      </c>
      <c r="G36" s="314">
        <v>4.4900000000000001E-3</v>
      </c>
      <c r="H36" s="313" t="s">
        <v>452</v>
      </c>
      <c r="I36" s="314" t="s">
        <v>452</v>
      </c>
      <c r="J36" s="314" t="s">
        <v>452</v>
      </c>
      <c r="K36" s="313" t="s">
        <v>452</v>
      </c>
      <c r="L36" s="314" t="s">
        <v>452</v>
      </c>
      <c r="M36" s="328" t="s">
        <v>452</v>
      </c>
      <c r="N36" s="692"/>
      <c r="O36" s="314">
        <v>0.85065000000000002</v>
      </c>
      <c r="P36" s="314">
        <v>0.79224000000000006</v>
      </c>
      <c r="Q36" s="314">
        <v>0.92442000000000002</v>
      </c>
      <c r="R36" s="313">
        <v>9.4159999999999994E-2</v>
      </c>
      <c r="S36" s="314">
        <v>3.3570000000000003E-2</v>
      </c>
      <c r="T36" s="314">
        <v>2.775E-2</v>
      </c>
      <c r="U36" s="313">
        <v>1.9480000000000001E-2</v>
      </c>
      <c r="V36" s="314">
        <v>0.10062</v>
      </c>
      <c r="W36" s="314">
        <v>1.5859999999999999E-2</v>
      </c>
      <c r="X36" s="313">
        <v>3.2469999999999999E-2</v>
      </c>
      <c r="Y36" s="314">
        <v>7.0580000000000004E-2</v>
      </c>
      <c r="Z36" s="328">
        <v>2.7480000000000001E-2</v>
      </c>
    </row>
    <row r="37" spans="1:26" s="34" customFormat="1" ht="12.75" customHeight="1" x14ac:dyDescent="0.2">
      <c r="A37" s="743" t="s">
        <v>113</v>
      </c>
      <c r="B37" s="250">
        <v>39610</v>
      </c>
      <c r="C37" s="250">
        <v>3119104</v>
      </c>
      <c r="D37" s="316">
        <v>500459</v>
      </c>
      <c r="E37" s="250">
        <v>447</v>
      </c>
      <c r="F37" s="250">
        <v>16554</v>
      </c>
      <c r="G37" s="316">
        <v>5220</v>
      </c>
      <c r="H37" s="250">
        <v>225</v>
      </c>
      <c r="I37" s="250">
        <v>6480</v>
      </c>
      <c r="J37" s="316">
        <v>3278</v>
      </c>
      <c r="K37" s="250">
        <v>92</v>
      </c>
      <c r="L37" s="250">
        <v>2300</v>
      </c>
      <c r="M37" s="303">
        <v>920</v>
      </c>
      <c r="N37" s="743" t="s">
        <v>113</v>
      </c>
      <c r="O37" s="250">
        <v>35805</v>
      </c>
      <c r="P37" s="250">
        <v>2618349</v>
      </c>
      <c r="Q37" s="316">
        <v>462820</v>
      </c>
      <c r="R37" s="250">
        <v>1847</v>
      </c>
      <c r="S37" s="250">
        <v>119190</v>
      </c>
      <c r="T37" s="316">
        <v>12526</v>
      </c>
      <c r="U37" s="250">
        <v>1058</v>
      </c>
      <c r="V37" s="250">
        <v>317975</v>
      </c>
      <c r="W37" s="316">
        <v>14479</v>
      </c>
      <c r="X37" s="250">
        <v>136</v>
      </c>
      <c r="Y37" s="250">
        <v>38256</v>
      </c>
      <c r="Z37" s="303">
        <v>1216</v>
      </c>
    </row>
    <row r="38" spans="1:26" s="76" customFormat="1" ht="12.75" customHeight="1" thickBot="1" x14ac:dyDescent="0.25">
      <c r="A38" s="744"/>
      <c r="B38" s="323">
        <v>1</v>
      </c>
      <c r="C38" s="324">
        <v>1</v>
      </c>
      <c r="D38" s="324">
        <v>1</v>
      </c>
      <c r="E38" s="325">
        <v>1.129E-2</v>
      </c>
      <c r="F38" s="326">
        <v>5.3099999999999996E-3</v>
      </c>
      <c r="G38" s="326">
        <v>1.043E-2</v>
      </c>
      <c r="H38" s="325">
        <v>5.6800000000000002E-3</v>
      </c>
      <c r="I38" s="326">
        <v>2.0799999999999998E-3</v>
      </c>
      <c r="J38" s="326">
        <v>6.5500000000000003E-3</v>
      </c>
      <c r="K38" s="325">
        <v>2.32E-3</v>
      </c>
      <c r="L38" s="326">
        <v>7.3999999999999999E-4</v>
      </c>
      <c r="M38" s="329">
        <v>1.8400000000000001E-3</v>
      </c>
      <c r="N38" s="744"/>
      <c r="O38" s="325">
        <v>0.90393999999999997</v>
      </c>
      <c r="P38" s="326">
        <v>0.83945999999999998</v>
      </c>
      <c r="Q38" s="326">
        <v>0.92479</v>
      </c>
      <c r="R38" s="325">
        <v>4.6629999999999998E-2</v>
      </c>
      <c r="S38" s="326">
        <v>3.8210000000000001E-2</v>
      </c>
      <c r="T38" s="326">
        <v>2.503E-2</v>
      </c>
      <c r="U38" s="325">
        <v>2.6710000000000001E-2</v>
      </c>
      <c r="V38" s="326">
        <v>0.10194</v>
      </c>
      <c r="W38" s="326">
        <v>2.8930000000000001E-2</v>
      </c>
      <c r="X38" s="325">
        <v>3.4299999999999999E-3</v>
      </c>
      <c r="Y38" s="326">
        <v>1.227E-2</v>
      </c>
      <c r="Z38" s="329">
        <v>2.4299999999999999E-3</v>
      </c>
    </row>
    <row r="39" spans="1:26" x14ac:dyDescent="0.2">
      <c r="A39" s="77"/>
      <c r="E39" s="77"/>
      <c r="F39" s="77"/>
      <c r="G39" s="77"/>
      <c r="H39" s="77"/>
      <c r="I39" s="77"/>
      <c r="J39" s="77"/>
      <c r="K39" s="77"/>
      <c r="L39" s="77"/>
      <c r="M39" s="77"/>
      <c r="N39" s="78"/>
    </row>
    <row r="40" spans="1:26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  <c r="N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26" s="83" customFormat="1" ht="12.75" customHeight="1" x14ac:dyDescent="0.55000000000000004">
      <c r="A41" s="82"/>
    </row>
    <row r="42" spans="1:26" x14ac:dyDescent="0.2">
      <c r="A42" s="650" t="s">
        <v>471</v>
      </c>
      <c r="N42" s="650" t="s">
        <v>471</v>
      </c>
    </row>
    <row r="43" spans="1:26" x14ac:dyDescent="0.2">
      <c r="A43" s="650" t="s">
        <v>472</v>
      </c>
      <c r="E43" s="653" t="s">
        <v>461</v>
      </c>
      <c r="N43" s="650" t="s">
        <v>472</v>
      </c>
      <c r="R43" s="653" t="s">
        <v>461</v>
      </c>
    </row>
    <row r="44" spans="1:26" x14ac:dyDescent="0.2">
      <c r="A44" s="651"/>
      <c r="N44" s="651"/>
    </row>
    <row r="45" spans="1:26" x14ac:dyDescent="0.2">
      <c r="A45" s="652" t="s">
        <v>473</v>
      </c>
      <c r="N45" s="652" t="s">
        <v>473</v>
      </c>
    </row>
  </sheetData>
  <mergeCells count="48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O3:Q3"/>
    <mergeCell ref="R3:T3"/>
    <mergeCell ref="U3:W3"/>
    <mergeCell ref="X3:Z3"/>
    <mergeCell ref="A5:A6"/>
    <mergeCell ref="N5:N6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7:A38"/>
    <mergeCell ref="N37:N38"/>
    <mergeCell ref="A31:A32"/>
    <mergeCell ref="N31:N32"/>
    <mergeCell ref="A33:A34"/>
    <mergeCell ref="N33:N34"/>
    <mergeCell ref="A35:A36"/>
    <mergeCell ref="N35:N36"/>
  </mergeCells>
  <conditionalFormatting sqref="A6 A8 A10 A12 A14 A16 A18 A20 A22 A24 A26 A28 A30 A32 A34 A36">
    <cfRule type="cellIs" dxfId="378" priority="412" stopIfTrue="1" operator="equal">
      <formula>1</formula>
    </cfRule>
    <cfRule type="cellIs" dxfId="377" priority="413" stopIfTrue="1" operator="lessThan">
      <formula>0.0005</formula>
    </cfRule>
  </conditionalFormatting>
  <conditionalFormatting sqref="A5:Z5">
    <cfRule type="cellIs" dxfId="376" priority="139" stopIfTrue="1" operator="equal">
      <formula>0</formula>
    </cfRule>
  </conditionalFormatting>
  <conditionalFormatting sqref="A9:Z9">
    <cfRule type="cellIs" dxfId="375" priority="127" stopIfTrue="1" operator="equal">
      <formula>0</formula>
    </cfRule>
  </conditionalFormatting>
  <conditionalFormatting sqref="A11:Z11">
    <cfRule type="cellIs" dxfId="374" priority="118" stopIfTrue="1" operator="equal">
      <formula>0</formula>
    </cfRule>
  </conditionalFormatting>
  <conditionalFormatting sqref="A13:Z13">
    <cfRule type="cellIs" dxfId="373" priority="109" stopIfTrue="1" operator="equal">
      <formula>0</formula>
    </cfRule>
  </conditionalFormatting>
  <conditionalFormatting sqref="A15:Z15">
    <cfRule type="cellIs" dxfId="372" priority="100" stopIfTrue="1" operator="equal">
      <formula>0</formula>
    </cfRule>
  </conditionalFormatting>
  <conditionalFormatting sqref="A17:Z17">
    <cfRule type="cellIs" dxfId="371" priority="91" stopIfTrue="1" operator="equal">
      <formula>0</formula>
    </cfRule>
  </conditionalFormatting>
  <conditionalFormatting sqref="A19:Z19">
    <cfRule type="cellIs" dxfId="370" priority="82" stopIfTrue="1" operator="equal">
      <formula>0</formula>
    </cfRule>
  </conditionalFormatting>
  <conditionalFormatting sqref="A21:Z21">
    <cfRule type="cellIs" dxfId="369" priority="73" stopIfTrue="1" operator="equal">
      <formula>0</formula>
    </cfRule>
  </conditionalFormatting>
  <conditionalFormatting sqref="A23:Z23">
    <cfRule type="cellIs" dxfId="368" priority="64" stopIfTrue="1" operator="equal">
      <formula>0</formula>
    </cfRule>
  </conditionalFormatting>
  <conditionalFormatting sqref="A25:Z25">
    <cfRule type="cellIs" dxfId="367" priority="55" stopIfTrue="1" operator="equal">
      <formula>0</formula>
    </cfRule>
  </conditionalFormatting>
  <conditionalFormatting sqref="A27:Z27">
    <cfRule type="cellIs" dxfId="366" priority="46" stopIfTrue="1" operator="equal">
      <formula>0</formula>
    </cfRule>
  </conditionalFormatting>
  <conditionalFormatting sqref="A29:Z29">
    <cfRule type="cellIs" dxfId="365" priority="37" stopIfTrue="1" operator="equal">
      <formula>0</formula>
    </cfRule>
  </conditionalFormatting>
  <conditionalFormatting sqref="A31:Z31">
    <cfRule type="cellIs" dxfId="364" priority="28" stopIfTrue="1" operator="equal">
      <formula>0</formula>
    </cfRule>
  </conditionalFormatting>
  <conditionalFormatting sqref="A33:Z33">
    <cfRule type="cellIs" dxfId="363" priority="19" stopIfTrue="1" operator="equal">
      <formula>0</formula>
    </cfRule>
  </conditionalFormatting>
  <conditionalFormatting sqref="A35:Z35">
    <cfRule type="cellIs" dxfId="362" priority="10" stopIfTrue="1" operator="equal">
      <formula>0</formula>
    </cfRule>
  </conditionalFormatting>
  <conditionalFormatting sqref="B7:M7">
    <cfRule type="cellIs" dxfId="361" priority="385" stopIfTrue="1" operator="equal">
      <formula>0</formula>
    </cfRule>
  </conditionalFormatting>
  <conditionalFormatting sqref="B37:M37">
    <cfRule type="cellIs" dxfId="360" priority="205" stopIfTrue="1" operator="equal">
      <formula>0</formula>
    </cfRule>
  </conditionalFormatting>
  <conditionalFormatting sqref="N6 N8 N10 N12 N14 N16 N18 N20 N22 N24 N26 N28 N30 N32 N34 N36">
    <cfRule type="cellIs" dxfId="359" priority="409" stopIfTrue="1" operator="equal">
      <formula>1</formula>
    </cfRule>
    <cfRule type="cellIs" dxfId="358" priority="410" stopIfTrue="1" operator="lessThan">
      <formula>0.0005</formula>
    </cfRule>
  </conditionalFormatting>
  <conditionalFormatting sqref="O7:Z7">
    <cfRule type="cellIs" dxfId="357" priority="136" stopIfTrue="1" operator="equal">
      <formula>0</formula>
    </cfRule>
  </conditionalFormatting>
  <conditionalFormatting sqref="O37:Z37">
    <cfRule type="cellIs" dxfId="356" priority="1" stopIfTrue="1" operator="equal">
      <formula>0</formula>
    </cfRule>
  </conditionalFormatting>
  <hyperlinks>
    <hyperlink ref="A45" r:id="rId1" display="Publikation und Tabellen stehen unter der Lizenz CC BY-SA DEED 4.0." xr:uid="{2D8E6B4B-290D-4453-9F2F-B3412B5A4507}"/>
    <hyperlink ref="N45" r:id="rId2" display="Publikation und Tabellen stehen unter der Lizenz CC BY-SA DEED 4.0." xr:uid="{6C6CE619-F8A1-4476-9A44-5BEA227D10F6}"/>
    <hyperlink ref="E43" r:id="rId3" xr:uid="{A65E02BF-A90A-47A2-B9CB-2FA8D10C9D03}"/>
    <hyperlink ref="R43" r:id="rId4" xr:uid="{F1010177-C3D7-4F24-B024-0EACBD0DB717}"/>
  </hyperlinks>
  <pageMargins left="0.78740157480314965" right="0.78740157480314965" top="0.98425196850393704" bottom="0.98425196850393704" header="0.51181102362204722" footer="0.51181102362204722"/>
  <pageSetup paperSize="9" scale="82" orientation="portrait" r:id="rId5"/>
  <headerFooter scaleWithDoc="0" alignWithMargins="0"/>
  <colBreaks count="2" manualBreakCount="2">
    <brk id="13" max="44" man="1"/>
    <brk id="26" max="39" man="1"/>
  </colBreaks>
  <legacyDrawingHF r:id="rId6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C020-6F38-4190-9519-9FED7F2DAFDE}">
  <dimension ref="A1:L112"/>
  <sheetViews>
    <sheetView view="pageBreakPreview" zoomScaleNormal="100" zoomScaleSheetLayoutView="100" workbookViewId="0">
      <pane ySplit="2" topLeftCell="A3" activePane="bottomLeft" state="frozen"/>
      <selection pane="bottomLeft" sqref="A1:J1"/>
    </sheetView>
  </sheetViews>
  <sheetFormatPr baseColWidth="10" defaultRowHeight="12.75" x14ac:dyDescent="0.2"/>
  <cols>
    <col min="1" max="1" width="7.85546875" customWidth="1"/>
    <col min="2" max="2" width="10" style="9" customWidth="1"/>
    <col min="3" max="3" width="9.7109375" style="9" customWidth="1"/>
    <col min="4" max="4" width="26.42578125" style="9" customWidth="1"/>
    <col min="5" max="5" width="8.28515625" style="86" customWidth="1"/>
    <col min="6" max="6" width="8.28515625" customWidth="1"/>
    <col min="7" max="7" width="8.28515625" style="86" customWidth="1"/>
    <col min="8" max="8" width="8.28515625" customWidth="1"/>
    <col min="9" max="9" width="8.28515625" style="86" customWidth="1"/>
    <col min="10" max="10" width="8.28515625" customWidth="1"/>
  </cols>
  <sheetData>
    <row r="1" spans="1:12" s="3" customFormat="1" ht="39.950000000000003" customHeight="1" x14ac:dyDescent="0.2">
      <c r="A1" s="793" t="str">
        <f>"Tabelle 9: Kurse, Unterrichtsstunden und Belegungen nach Fachgebieten " &amp;Hilfswerte!B1&amp; " insgesamt"</f>
        <v>Tabelle 9: Kurse, Unterrichtsstunden und Belegungen nach Fachgebieten 2018 insgesamt</v>
      </c>
      <c r="B1" s="793"/>
      <c r="C1" s="793"/>
      <c r="D1" s="793"/>
      <c r="E1" s="793"/>
      <c r="F1" s="793"/>
      <c r="G1" s="793"/>
      <c r="H1" s="793"/>
      <c r="I1" s="793"/>
      <c r="J1" s="793"/>
    </row>
    <row r="2" spans="1:12" s="84" customFormat="1" ht="21.75" customHeight="1" thickBot="1" x14ac:dyDescent="0.25">
      <c r="A2" s="794" t="s">
        <v>115</v>
      </c>
      <c r="B2" s="795"/>
      <c r="C2" s="795"/>
      <c r="D2" s="796"/>
      <c r="E2" s="797" t="s">
        <v>18</v>
      </c>
      <c r="F2" s="797"/>
      <c r="G2" s="797" t="s">
        <v>116</v>
      </c>
      <c r="H2" s="797"/>
      <c r="I2" s="797" t="s">
        <v>23</v>
      </c>
      <c r="J2" s="797"/>
    </row>
    <row r="3" spans="1:12" ht="12.75" customHeight="1" x14ac:dyDescent="0.2">
      <c r="A3" s="798" t="s">
        <v>117</v>
      </c>
      <c r="B3" s="799"/>
      <c r="C3" s="799"/>
      <c r="D3" s="799"/>
      <c r="E3" s="799"/>
      <c r="F3" s="799"/>
      <c r="G3" s="799"/>
      <c r="H3" s="799"/>
      <c r="I3" s="799"/>
      <c r="J3" s="800"/>
    </row>
    <row r="4" spans="1:12" s="84" customFormat="1" ht="28.5" customHeight="1" x14ac:dyDescent="0.2">
      <c r="A4" s="343" t="s">
        <v>118</v>
      </c>
      <c r="B4" s="791" t="s">
        <v>119</v>
      </c>
      <c r="C4" s="791"/>
      <c r="D4" s="792"/>
      <c r="E4" s="337">
        <v>5601</v>
      </c>
      <c r="F4" s="338">
        <v>0.15853999999999999</v>
      </c>
      <c r="G4" s="337">
        <v>98917</v>
      </c>
      <c r="H4" s="338">
        <v>0.19209999999999999</v>
      </c>
      <c r="I4" s="337">
        <v>103623</v>
      </c>
      <c r="J4" s="339">
        <v>0.19241</v>
      </c>
      <c r="L4" s="85"/>
    </row>
    <row r="5" spans="1:12" ht="28.5" customHeight="1" x14ac:dyDescent="0.2">
      <c r="A5" s="343" t="s">
        <v>120</v>
      </c>
      <c r="B5" s="791" t="s">
        <v>121</v>
      </c>
      <c r="C5" s="791"/>
      <c r="D5" s="792"/>
      <c r="E5" s="337">
        <v>2175</v>
      </c>
      <c r="F5" s="338">
        <v>6.157E-2</v>
      </c>
      <c r="G5" s="337">
        <v>21876</v>
      </c>
      <c r="H5" s="338">
        <v>4.2479999999999997E-2</v>
      </c>
      <c r="I5" s="337">
        <v>40793</v>
      </c>
      <c r="J5" s="339">
        <v>7.5749999999999998E-2</v>
      </c>
    </row>
    <row r="6" spans="1:12" ht="28.5" customHeight="1" x14ac:dyDescent="0.2">
      <c r="A6" s="343" t="s">
        <v>122</v>
      </c>
      <c r="B6" s="791" t="s">
        <v>123</v>
      </c>
      <c r="C6" s="791"/>
      <c r="D6" s="792"/>
      <c r="E6" s="337">
        <v>1975</v>
      </c>
      <c r="F6" s="338">
        <v>5.5899999999999998E-2</v>
      </c>
      <c r="G6" s="337">
        <v>37950</v>
      </c>
      <c r="H6" s="338">
        <v>7.3700000000000002E-2</v>
      </c>
      <c r="I6" s="337">
        <v>41480</v>
      </c>
      <c r="J6" s="339">
        <v>7.7020000000000005E-2</v>
      </c>
    </row>
    <row r="7" spans="1:12" ht="28.5" customHeight="1" x14ac:dyDescent="0.2">
      <c r="A7" s="343" t="s">
        <v>124</v>
      </c>
      <c r="B7" s="791" t="s">
        <v>125</v>
      </c>
      <c r="C7" s="791"/>
      <c r="D7" s="792"/>
      <c r="E7" s="337">
        <v>1788</v>
      </c>
      <c r="F7" s="338">
        <v>5.0610000000000002E-2</v>
      </c>
      <c r="G7" s="337">
        <v>14035</v>
      </c>
      <c r="H7" s="338">
        <v>2.726E-2</v>
      </c>
      <c r="I7" s="337">
        <v>24996</v>
      </c>
      <c r="J7" s="339">
        <v>4.641E-2</v>
      </c>
    </row>
    <row r="8" spans="1:12" ht="28.5" customHeight="1" x14ac:dyDescent="0.2">
      <c r="A8" s="343" t="s">
        <v>126</v>
      </c>
      <c r="B8" s="791" t="s">
        <v>127</v>
      </c>
      <c r="C8" s="791"/>
      <c r="D8" s="792"/>
      <c r="E8" s="337">
        <v>2818</v>
      </c>
      <c r="F8" s="338">
        <v>7.9769999999999994E-2</v>
      </c>
      <c r="G8" s="337">
        <v>27183</v>
      </c>
      <c r="H8" s="338">
        <v>5.2789999999999997E-2</v>
      </c>
      <c r="I8" s="337">
        <v>44659</v>
      </c>
      <c r="J8" s="339">
        <v>8.2930000000000004E-2</v>
      </c>
    </row>
    <row r="9" spans="1:12" ht="28.5" customHeight="1" x14ac:dyDescent="0.2">
      <c r="A9" s="343" t="s">
        <v>128</v>
      </c>
      <c r="B9" s="791" t="s">
        <v>129</v>
      </c>
      <c r="C9" s="791"/>
      <c r="D9" s="792"/>
      <c r="E9" s="337">
        <v>8207</v>
      </c>
      <c r="F9" s="338">
        <v>0.23230999999999999</v>
      </c>
      <c r="G9" s="337">
        <v>174696</v>
      </c>
      <c r="H9" s="338">
        <v>0.33927000000000002</v>
      </c>
      <c r="I9" s="337">
        <v>108385</v>
      </c>
      <c r="J9" s="339">
        <v>0.20125999999999999</v>
      </c>
    </row>
    <row r="10" spans="1:12" ht="28.5" customHeight="1" x14ac:dyDescent="0.2">
      <c r="A10" s="343" t="s">
        <v>130</v>
      </c>
      <c r="B10" s="791" t="s">
        <v>131</v>
      </c>
      <c r="C10" s="791"/>
      <c r="D10" s="792"/>
      <c r="E10" s="337">
        <v>4575</v>
      </c>
      <c r="F10" s="338">
        <v>0.1295</v>
      </c>
      <c r="G10" s="337">
        <v>60468</v>
      </c>
      <c r="H10" s="338">
        <v>0.11743000000000001</v>
      </c>
      <c r="I10" s="337">
        <v>46108</v>
      </c>
      <c r="J10" s="339">
        <v>8.5620000000000002E-2</v>
      </c>
    </row>
    <row r="11" spans="1:12" ht="28.5" customHeight="1" x14ac:dyDescent="0.2">
      <c r="A11" s="343" t="s">
        <v>132</v>
      </c>
      <c r="B11" s="791" t="s">
        <v>133</v>
      </c>
      <c r="C11" s="791"/>
      <c r="D11" s="792"/>
      <c r="E11" s="337">
        <v>678</v>
      </c>
      <c r="F11" s="338">
        <v>1.9189999999999999E-2</v>
      </c>
      <c r="G11" s="337">
        <v>9493</v>
      </c>
      <c r="H11" s="338">
        <v>1.8440000000000002E-2</v>
      </c>
      <c r="I11" s="337">
        <v>10720</v>
      </c>
      <c r="J11" s="339">
        <v>1.9910000000000001E-2</v>
      </c>
    </row>
    <row r="12" spans="1:12" ht="28.5" customHeight="1" x14ac:dyDescent="0.2">
      <c r="A12" s="343" t="s">
        <v>134</v>
      </c>
      <c r="B12" s="791" t="s">
        <v>135</v>
      </c>
      <c r="C12" s="791"/>
      <c r="D12" s="792"/>
      <c r="E12" s="337">
        <v>1154</v>
      </c>
      <c r="F12" s="338">
        <v>3.2669999999999998E-2</v>
      </c>
      <c r="G12" s="337">
        <v>13973</v>
      </c>
      <c r="H12" s="338">
        <v>2.7140000000000001E-2</v>
      </c>
      <c r="I12" s="337">
        <v>14369</v>
      </c>
      <c r="J12" s="339">
        <v>2.6679999999999999E-2</v>
      </c>
    </row>
    <row r="13" spans="1:12" ht="28.5" customHeight="1" x14ac:dyDescent="0.2">
      <c r="A13" s="343" t="s">
        <v>136</v>
      </c>
      <c r="B13" s="791" t="s">
        <v>137</v>
      </c>
      <c r="C13" s="791"/>
      <c r="D13" s="792"/>
      <c r="E13" s="337">
        <v>3386</v>
      </c>
      <c r="F13" s="338">
        <v>9.5839999999999995E-2</v>
      </c>
      <c r="G13" s="337">
        <v>26959</v>
      </c>
      <c r="H13" s="338">
        <v>5.2359999999999997E-2</v>
      </c>
      <c r="I13" s="337">
        <v>63187</v>
      </c>
      <c r="J13" s="339">
        <v>0.11733</v>
      </c>
    </row>
    <row r="14" spans="1:12" ht="28.5" customHeight="1" x14ac:dyDescent="0.2">
      <c r="A14" s="343" t="s">
        <v>138</v>
      </c>
      <c r="B14" s="791" t="s">
        <v>139</v>
      </c>
      <c r="C14" s="791"/>
      <c r="D14" s="792"/>
      <c r="E14" s="337">
        <v>2240</v>
      </c>
      <c r="F14" s="338">
        <v>6.3409999999999994E-2</v>
      </c>
      <c r="G14" s="337">
        <v>20889</v>
      </c>
      <c r="H14" s="338">
        <v>4.0570000000000002E-2</v>
      </c>
      <c r="I14" s="337">
        <v>31693</v>
      </c>
      <c r="J14" s="339">
        <v>5.885E-2</v>
      </c>
    </row>
    <row r="15" spans="1:12" ht="28.5" customHeight="1" x14ac:dyDescent="0.2">
      <c r="A15" s="343" t="s">
        <v>140</v>
      </c>
      <c r="B15" s="791" t="s">
        <v>413</v>
      </c>
      <c r="C15" s="791"/>
      <c r="D15" s="792"/>
      <c r="E15" s="337">
        <v>731</v>
      </c>
      <c r="F15" s="338">
        <v>2.069E-2</v>
      </c>
      <c r="G15" s="337">
        <v>8474</v>
      </c>
      <c r="H15" s="338">
        <v>1.6459999999999999E-2</v>
      </c>
      <c r="I15" s="337">
        <v>8530</v>
      </c>
      <c r="J15" s="339">
        <v>1.584E-2</v>
      </c>
    </row>
    <row r="16" spans="1:12" ht="12.75" customHeight="1" thickBot="1" x14ac:dyDescent="0.25">
      <c r="A16" s="801" t="s">
        <v>28</v>
      </c>
      <c r="B16" s="802"/>
      <c r="C16" s="802"/>
      <c r="D16" s="803"/>
      <c r="E16" s="340">
        <v>35328</v>
      </c>
      <c r="F16" s="341">
        <v>1</v>
      </c>
      <c r="G16" s="340">
        <v>514913</v>
      </c>
      <c r="H16" s="341">
        <v>1</v>
      </c>
      <c r="I16" s="340">
        <v>538543</v>
      </c>
      <c r="J16" s="342">
        <v>1</v>
      </c>
    </row>
    <row r="17" spans="1:10" ht="12.75" customHeight="1" x14ac:dyDescent="0.2">
      <c r="A17" s="804" t="s">
        <v>141</v>
      </c>
      <c r="B17" s="805"/>
      <c r="C17" s="805"/>
      <c r="D17" s="805"/>
      <c r="E17" s="805"/>
      <c r="F17" s="805"/>
      <c r="G17" s="805"/>
      <c r="H17" s="805"/>
      <c r="I17" s="805"/>
      <c r="J17" s="806"/>
    </row>
    <row r="18" spans="1:10" ht="28.5" customHeight="1" x14ac:dyDescent="0.2">
      <c r="A18" s="343" t="s">
        <v>142</v>
      </c>
      <c r="B18" s="791" t="s">
        <v>119</v>
      </c>
      <c r="C18" s="791"/>
      <c r="D18" s="792"/>
      <c r="E18" s="332">
        <v>3543</v>
      </c>
      <c r="F18" s="157">
        <v>4.104E-2</v>
      </c>
      <c r="G18" s="332">
        <v>69259</v>
      </c>
      <c r="H18" s="157">
        <v>4.6969999999999998E-2</v>
      </c>
      <c r="I18" s="332">
        <v>54932</v>
      </c>
      <c r="J18" s="333">
        <v>6.5339999999999995E-2</v>
      </c>
    </row>
    <row r="19" spans="1:10" ht="28.5" customHeight="1" x14ac:dyDescent="0.2">
      <c r="A19" s="343" t="s">
        <v>143</v>
      </c>
      <c r="B19" s="791" t="s">
        <v>144</v>
      </c>
      <c r="C19" s="791"/>
      <c r="D19" s="792"/>
      <c r="E19" s="332">
        <v>1835</v>
      </c>
      <c r="F19" s="157">
        <v>2.1250000000000002E-2</v>
      </c>
      <c r="G19" s="332">
        <v>24384</v>
      </c>
      <c r="H19" s="157">
        <v>1.6539999999999999E-2</v>
      </c>
      <c r="I19" s="332">
        <v>26359</v>
      </c>
      <c r="J19" s="333">
        <v>3.1359999999999999E-2</v>
      </c>
    </row>
    <row r="20" spans="1:10" ht="28.5" customHeight="1" x14ac:dyDescent="0.2">
      <c r="A20" s="343" t="s">
        <v>145</v>
      </c>
      <c r="B20" s="791" t="s">
        <v>146</v>
      </c>
      <c r="C20" s="791"/>
      <c r="D20" s="792"/>
      <c r="E20" s="332">
        <v>1426</v>
      </c>
      <c r="F20" s="157">
        <v>1.652E-2</v>
      </c>
      <c r="G20" s="332">
        <v>21578</v>
      </c>
      <c r="H20" s="157">
        <v>1.4630000000000001E-2</v>
      </c>
      <c r="I20" s="332">
        <v>15558</v>
      </c>
      <c r="J20" s="333">
        <v>1.8509999999999999E-2</v>
      </c>
    </row>
    <row r="21" spans="1:10" ht="28.5" customHeight="1" x14ac:dyDescent="0.2">
      <c r="A21" s="343" t="s">
        <v>147</v>
      </c>
      <c r="B21" s="791" t="s">
        <v>148</v>
      </c>
      <c r="C21" s="791"/>
      <c r="D21" s="792"/>
      <c r="E21" s="332">
        <v>338</v>
      </c>
      <c r="F21" s="157">
        <v>3.9100000000000003E-3</v>
      </c>
      <c r="G21" s="332">
        <v>5429</v>
      </c>
      <c r="H21" s="157">
        <v>3.6800000000000001E-3</v>
      </c>
      <c r="I21" s="332">
        <v>5323</v>
      </c>
      <c r="J21" s="333">
        <v>6.3299999999999997E-3</v>
      </c>
    </row>
    <row r="22" spans="1:10" ht="28.5" customHeight="1" x14ac:dyDescent="0.2">
      <c r="A22" s="343" t="s">
        <v>149</v>
      </c>
      <c r="B22" s="791" t="s">
        <v>150</v>
      </c>
      <c r="C22" s="791"/>
      <c r="D22" s="792"/>
      <c r="E22" s="332">
        <v>1853</v>
      </c>
      <c r="F22" s="157">
        <v>2.146E-2</v>
      </c>
      <c r="G22" s="332">
        <v>43254</v>
      </c>
      <c r="H22" s="157">
        <v>2.9329999999999998E-2</v>
      </c>
      <c r="I22" s="332">
        <v>22888</v>
      </c>
      <c r="J22" s="333">
        <v>2.7230000000000001E-2</v>
      </c>
    </row>
    <row r="23" spans="1:10" ht="28.5" customHeight="1" x14ac:dyDescent="0.2">
      <c r="A23" s="343" t="s">
        <v>151</v>
      </c>
      <c r="B23" s="791" t="s">
        <v>152</v>
      </c>
      <c r="C23" s="791"/>
      <c r="D23" s="792"/>
      <c r="E23" s="332">
        <v>12508</v>
      </c>
      <c r="F23" s="157">
        <v>0.14488000000000001</v>
      </c>
      <c r="G23" s="332">
        <v>190932</v>
      </c>
      <c r="H23" s="157">
        <v>0.12948000000000001</v>
      </c>
      <c r="I23" s="332">
        <v>143074</v>
      </c>
      <c r="J23" s="333">
        <v>0.17019999999999999</v>
      </c>
    </row>
    <row r="24" spans="1:10" ht="28.5" customHeight="1" x14ac:dyDescent="0.2">
      <c r="A24" s="343" t="s">
        <v>153</v>
      </c>
      <c r="B24" s="791" t="s">
        <v>154</v>
      </c>
      <c r="C24" s="791"/>
      <c r="D24" s="792"/>
      <c r="E24" s="332">
        <v>1856</v>
      </c>
      <c r="F24" s="157">
        <v>2.1499999999999998E-2</v>
      </c>
      <c r="G24" s="332">
        <v>19997</v>
      </c>
      <c r="H24" s="157">
        <v>1.3559999999999999E-2</v>
      </c>
      <c r="I24" s="332">
        <v>30352</v>
      </c>
      <c r="J24" s="333">
        <v>3.6110000000000003E-2</v>
      </c>
    </row>
    <row r="25" spans="1:10" ht="28.5" customHeight="1" x14ac:dyDescent="0.2">
      <c r="A25" s="343" t="s">
        <v>155</v>
      </c>
      <c r="B25" s="791" t="s">
        <v>156</v>
      </c>
      <c r="C25" s="791"/>
      <c r="D25" s="792"/>
      <c r="E25" s="332">
        <v>15424</v>
      </c>
      <c r="F25" s="157">
        <v>0.17865</v>
      </c>
      <c r="G25" s="332">
        <v>310774</v>
      </c>
      <c r="H25" s="157">
        <v>0.21074999999999999</v>
      </c>
      <c r="I25" s="332">
        <v>139705</v>
      </c>
      <c r="J25" s="333">
        <v>0.16619</v>
      </c>
    </row>
    <row r="26" spans="1:10" ht="28.5" customHeight="1" x14ac:dyDescent="0.2">
      <c r="A26" s="343" t="s">
        <v>157</v>
      </c>
      <c r="B26" s="791" t="s">
        <v>158</v>
      </c>
      <c r="C26" s="791"/>
      <c r="D26" s="792"/>
      <c r="E26" s="332">
        <v>6275</v>
      </c>
      <c r="F26" s="157">
        <v>7.2679999999999995E-2</v>
      </c>
      <c r="G26" s="332">
        <v>110843</v>
      </c>
      <c r="H26" s="157">
        <v>7.5170000000000001E-2</v>
      </c>
      <c r="I26" s="332">
        <v>54692</v>
      </c>
      <c r="J26" s="333">
        <v>6.5060000000000007E-2</v>
      </c>
    </row>
    <row r="27" spans="1:10" ht="28.5" customHeight="1" x14ac:dyDescent="0.2">
      <c r="A27" s="343" t="s">
        <v>159</v>
      </c>
      <c r="B27" s="791" t="s">
        <v>160</v>
      </c>
      <c r="C27" s="791"/>
      <c r="D27" s="792"/>
      <c r="E27" s="332">
        <v>12225</v>
      </c>
      <c r="F27" s="157">
        <v>0.1416</v>
      </c>
      <c r="G27" s="332">
        <v>207608</v>
      </c>
      <c r="H27" s="157">
        <v>0.14079</v>
      </c>
      <c r="I27" s="332">
        <v>96392</v>
      </c>
      <c r="J27" s="333">
        <v>0.11466</v>
      </c>
    </row>
    <row r="28" spans="1:10" ht="28.5" customHeight="1" x14ac:dyDescent="0.2">
      <c r="A28" s="343" t="s">
        <v>161</v>
      </c>
      <c r="B28" s="791" t="s">
        <v>162</v>
      </c>
      <c r="C28" s="791"/>
      <c r="D28" s="792"/>
      <c r="E28" s="332">
        <v>6298</v>
      </c>
      <c r="F28" s="157">
        <v>7.2950000000000001E-2</v>
      </c>
      <c r="G28" s="332">
        <v>90014</v>
      </c>
      <c r="H28" s="157">
        <v>6.1039999999999997E-2</v>
      </c>
      <c r="I28" s="332">
        <v>61833</v>
      </c>
      <c r="J28" s="333">
        <v>7.3550000000000004E-2</v>
      </c>
    </row>
    <row r="29" spans="1:10" ht="28.5" customHeight="1" x14ac:dyDescent="0.2">
      <c r="A29" s="343" t="s">
        <v>163</v>
      </c>
      <c r="B29" s="791" t="s">
        <v>164</v>
      </c>
      <c r="C29" s="791"/>
      <c r="D29" s="792"/>
      <c r="E29" s="332">
        <v>9100</v>
      </c>
      <c r="F29" s="157">
        <v>0.10539999999999999</v>
      </c>
      <c r="G29" s="332">
        <v>136868</v>
      </c>
      <c r="H29" s="157">
        <v>9.2810000000000004E-2</v>
      </c>
      <c r="I29" s="332">
        <v>81010</v>
      </c>
      <c r="J29" s="333">
        <v>9.6369999999999997E-2</v>
      </c>
    </row>
    <row r="30" spans="1:10" ht="28.5" customHeight="1" x14ac:dyDescent="0.2">
      <c r="A30" s="343" t="s">
        <v>165</v>
      </c>
      <c r="B30" s="791" t="s">
        <v>166</v>
      </c>
      <c r="C30" s="791"/>
      <c r="D30" s="792"/>
      <c r="E30" s="332">
        <v>483</v>
      </c>
      <c r="F30" s="157">
        <v>5.5900000000000004E-3</v>
      </c>
      <c r="G30" s="332">
        <v>6683</v>
      </c>
      <c r="H30" s="157">
        <v>4.5300000000000002E-3</v>
      </c>
      <c r="I30" s="332">
        <v>7272</v>
      </c>
      <c r="J30" s="333">
        <v>8.6499999999999997E-3</v>
      </c>
    </row>
    <row r="31" spans="1:10" ht="28.5" customHeight="1" x14ac:dyDescent="0.2">
      <c r="A31" s="343" t="s">
        <v>167</v>
      </c>
      <c r="B31" s="791" t="s">
        <v>168</v>
      </c>
      <c r="C31" s="791"/>
      <c r="D31" s="792"/>
      <c r="E31" s="332">
        <v>13172</v>
      </c>
      <c r="F31" s="157">
        <v>0.15257000000000001</v>
      </c>
      <c r="G31" s="332">
        <v>237015</v>
      </c>
      <c r="H31" s="157">
        <v>0.16073000000000001</v>
      </c>
      <c r="I31" s="332">
        <v>101256</v>
      </c>
      <c r="J31" s="333">
        <v>0.12045</v>
      </c>
    </row>
    <row r="32" spans="1:10" ht="12" customHeight="1" thickBot="1" x14ac:dyDescent="0.25">
      <c r="A32" s="807" t="s">
        <v>28</v>
      </c>
      <c r="B32" s="808"/>
      <c r="C32" s="808"/>
      <c r="D32" s="809"/>
      <c r="E32" s="334">
        <v>86336</v>
      </c>
      <c r="F32" s="335">
        <v>1</v>
      </c>
      <c r="G32" s="334">
        <v>1474638</v>
      </c>
      <c r="H32" s="335">
        <v>1</v>
      </c>
      <c r="I32" s="334">
        <v>840646</v>
      </c>
      <c r="J32" s="336">
        <v>1</v>
      </c>
    </row>
    <row r="33" spans="1:10" ht="12" customHeight="1" x14ac:dyDescent="0.2">
      <c r="A33" s="804" t="s">
        <v>21</v>
      </c>
      <c r="B33" s="805"/>
      <c r="C33" s="805"/>
      <c r="D33" s="805"/>
      <c r="E33" s="805"/>
      <c r="F33" s="805"/>
      <c r="G33" s="805"/>
      <c r="H33" s="805"/>
      <c r="I33" s="805"/>
      <c r="J33" s="806"/>
    </row>
    <row r="34" spans="1:10" s="84" customFormat="1" ht="18" customHeight="1" x14ac:dyDescent="0.2">
      <c r="A34" s="344" t="s">
        <v>169</v>
      </c>
      <c r="B34" s="791" t="s">
        <v>119</v>
      </c>
      <c r="C34" s="791"/>
      <c r="D34" s="792"/>
      <c r="E34" s="332">
        <v>11600</v>
      </c>
      <c r="F34" s="157">
        <v>6.123E-2</v>
      </c>
      <c r="G34" s="332">
        <v>162184</v>
      </c>
      <c r="H34" s="157">
        <v>5.8209999999999998E-2</v>
      </c>
      <c r="I34" s="332">
        <v>141883</v>
      </c>
      <c r="J34" s="333">
        <v>6.3719999999999999E-2</v>
      </c>
    </row>
    <row r="35" spans="1:10" s="84" customFormat="1" ht="18" customHeight="1" x14ac:dyDescent="0.2">
      <c r="A35" s="343" t="s">
        <v>170</v>
      </c>
      <c r="B35" s="791" t="s">
        <v>171</v>
      </c>
      <c r="C35" s="791"/>
      <c r="D35" s="792"/>
      <c r="E35" s="332">
        <v>56316</v>
      </c>
      <c r="F35" s="157">
        <v>0.29726999999999998</v>
      </c>
      <c r="G35" s="332">
        <v>998664</v>
      </c>
      <c r="H35" s="157">
        <v>0.3584</v>
      </c>
      <c r="I35" s="332">
        <v>603438</v>
      </c>
      <c r="J35" s="333">
        <v>0.27101999999999998</v>
      </c>
    </row>
    <row r="36" spans="1:10" s="84" customFormat="1" ht="18" customHeight="1" x14ac:dyDescent="0.2">
      <c r="A36" s="343" t="s">
        <v>172</v>
      </c>
      <c r="B36" s="791" t="s">
        <v>173</v>
      </c>
      <c r="C36" s="791"/>
      <c r="D36" s="792"/>
      <c r="E36" s="332">
        <v>85513</v>
      </c>
      <c r="F36" s="157">
        <v>0.45140000000000002</v>
      </c>
      <c r="G36" s="332">
        <v>1301240</v>
      </c>
      <c r="H36" s="157">
        <v>0.46699000000000002</v>
      </c>
      <c r="I36" s="332">
        <v>1081224</v>
      </c>
      <c r="J36" s="333">
        <v>0.48560999999999999</v>
      </c>
    </row>
    <row r="37" spans="1:10" ht="18" customHeight="1" x14ac:dyDescent="0.2">
      <c r="A37" s="343" t="s">
        <v>174</v>
      </c>
      <c r="B37" s="810" t="s">
        <v>175</v>
      </c>
      <c r="C37" s="810"/>
      <c r="D37" s="811"/>
      <c r="E37" s="332">
        <v>7143</v>
      </c>
      <c r="F37" s="157">
        <v>3.771E-2</v>
      </c>
      <c r="G37" s="332">
        <v>103018</v>
      </c>
      <c r="H37" s="157">
        <v>3.6970000000000003E-2</v>
      </c>
      <c r="I37" s="332">
        <v>89114</v>
      </c>
      <c r="J37" s="333">
        <v>4.002E-2</v>
      </c>
    </row>
    <row r="38" spans="1:10" ht="18" customHeight="1" x14ac:dyDescent="0.2">
      <c r="A38" s="343" t="s">
        <v>176</v>
      </c>
      <c r="B38" s="810" t="s">
        <v>177</v>
      </c>
      <c r="C38" s="810"/>
      <c r="D38" s="811"/>
      <c r="E38" s="332">
        <v>3563</v>
      </c>
      <c r="F38" s="157">
        <v>1.881E-2</v>
      </c>
      <c r="G38" s="332">
        <v>46106</v>
      </c>
      <c r="H38" s="157">
        <v>1.6549999999999999E-2</v>
      </c>
      <c r="I38" s="332">
        <v>41434</v>
      </c>
      <c r="J38" s="333">
        <v>1.8610000000000002E-2</v>
      </c>
    </row>
    <row r="39" spans="1:10" ht="18" customHeight="1" x14ac:dyDescent="0.2">
      <c r="A39" s="343" t="s">
        <v>178</v>
      </c>
      <c r="B39" s="791" t="s">
        <v>179</v>
      </c>
      <c r="C39" s="791"/>
      <c r="D39" s="792"/>
      <c r="E39" s="332">
        <v>24330</v>
      </c>
      <c r="F39" s="157">
        <v>0.12842999999999999</v>
      </c>
      <c r="G39" s="332">
        <v>160341</v>
      </c>
      <c r="H39" s="157">
        <v>5.7540000000000001E-2</v>
      </c>
      <c r="I39" s="332">
        <v>258759</v>
      </c>
      <c r="J39" s="333">
        <v>0.11622</v>
      </c>
    </row>
    <row r="40" spans="1:10" ht="18" customHeight="1" x14ac:dyDescent="0.2">
      <c r="A40" s="343" t="s">
        <v>180</v>
      </c>
      <c r="B40" s="810" t="s">
        <v>181</v>
      </c>
      <c r="C40" s="810"/>
      <c r="D40" s="811"/>
      <c r="E40" s="332">
        <v>976</v>
      </c>
      <c r="F40" s="157">
        <v>5.1500000000000001E-3</v>
      </c>
      <c r="G40" s="332">
        <v>14860</v>
      </c>
      <c r="H40" s="157">
        <v>5.3299999999999997E-3</v>
      </c>
      <c r="I40" s="332">
        <v>10668</v>
      </c>
      <c r="J40" s="333">
        <v>4.79E-3</v>
      </c>
    </row>
    <row r="41" spans="1:10" ht="12.75" customHeight="1" thickBot="1" x14ac:dyDescent="0.25">
      <c r="A41" s="801" t="s">
        <v>28</v>
      </c>
      <c r="B41" s="802"/>
      <c r="C41" s="802"/>
      <c r="D41" s="803"/>
      <c r="E41" s="334">
        <v>189441</v>
      </c>
      <c r="F41" s="335">
        <v>1</v>
      </c>
      <c r="G41" s="334">
        <v>2786413</v>
      </c>
      <c r="H41" s="335">
        <v>1</v>
      </c>
      <c r="I41" s="334">
        <v>2226520</v>
      </c>
      <c r="J41" s="336">
        <v>1</v>
      </c>
    </row>
    <row r="42" spans="1:10" ht="12.75" customHeight="1" x14ac:dyDescent="0.2">
      <c r="A42" s="804" t="s">
        <v>22</v>
      </c>
      <c r="B42" s="805"/>
      <c r="C42" s="805"/>
      <c r="D42" s="805"/>
      <c r="E42" s="805"/>
      <c r="F42" s="805"/>
      <c r="G42" s="805"/>
      <c r="H42" s="805"/>
      <c r="I42" s="805"/>
      <c r="J42" s="806"/>
    </row>
    <row r="43" spans="1:10" ht="18.75" customHeight="1" x14ac:dyDescent="0.2">
      <c r="A43" s="344" t="s">
        <v>182</v>
      </c>
      <c r="B43" s="791" t="s">
        <v>119</v>
      </c>
      <c r="C43" s="791"/>
      <c r="D43" s="792"/>
      <c r="E43" s="332">
        <v>823</v>
      </c>
      <c r="F43" s="157">
        <v>4.5100000000000001E-3</v>
      </c>
      <c r="G43" s="332">
        <v>45046</v>
      </c>
      <c r="H43" s="157">
        <v>4.7600000000000003E-3</v>
      </c>
      <c r="I43" s="332">
        <v>12983</v>
      </c>
      <c r="J43" s="333">
        <v>6.43E-3</v>
      </c>
    </row>
    <row r="44" spans="1:10" ht="18.75" customHeight="1" x14ac:dyDescent="0.2">
      <c r="A44" s="343" t="s">
        <v>183</v>
      </c>
      <c r="B44" s="791" t="s">
        <v>184</v>
      </c>
      <c r="C44" s="791"/>
      <c r="D44" s="792"/>
      <c r="E44" s="332">
        <v>1926</v>
      </c>
      <c r="F44" s="157">
        <v>1.055E-2</v>
      </c>
      <c r="G44" s="332">
        <v>48251</v>
      </c>
      <c r="H44" s="157">
        <v>5.0899999999999999E-3</v>
      </c>
      <c r="I44" s="332">
        <v>15204</v>
      </c>
      <c r="J44" s="333">
        <v>7.5300000000000002E-3</v>
      </c>
    </row>
    <row r="45" spans="1:10" ht="18.75" customHeight="1" x14ac:dyDescent="0.2">
      <c r="A45" s="343" t="s">
        <v>185</v>
      </c>
      <c r="B45" s="791" t="s">
        <v>186</v>
      </c>
      <c r="C45" s="791"/>
      <c r="D45" s="792"/>
      <c r="E45" s="332">
        <v>1124</v>
      </c>
      <c r="F45" s="157">
        <v>6.1599999999999997E-3</v>
      </c>
      <c r="G45" s="332">
        <v>26841</v>
      </c>
      <c r="H45" s="157">
        <v>2.8300000000000001E-3</v>
      </c>
      <c r="I45" s="332">
        <v>7578</v>
      </c>
      <c r="J45" s="333">
        <v>3.7499999999999999E-3</v>
      </c>
    </row>
    <row r="46" spans="1:10" ht="18.75" customHeight="1" x14ac:dyDescent="0.2">
      <c r="A46" s="343" t="s">
        <v>187</v>
      </c>
      <c r="B46" s="791" t="s">
        <v>188</v>
      </c>
      <c r="C46" s="791"/>
      <c r="D46" s="792"/>
      <c r="E46" s="332">
        <v>908</v>
      </c>
      <c r="F46" s="157">
        <v>4.9699999999999996E-3</v>
      </c>
      <c r="G46" s="332">
        <v>20815</v>
      </c>
      <c r="H46" s="157">
        <v>2.2000000000000001E-3</v>
      </c>
      <c r="I46" s="332">
        <v>8056</v>
      </c>
      <c r="J46" s="333">
        <v>3.9899999999999996E-3</v>
      </c>
    </row>
    <row r="47" spans="1:10" ht="18.75" customHeight="1" x14ac:dyDescent="0.2">
      <c r="A47" s="343" t="s">
        <v>189</v>
      </c>
      <c r="B47" s="791" t="s">
        <v>190</v>
      </c>
      <c r="C47" s="791"/>
      <c r="D47" s="792"/>
      <c r="E47" s="332">
        <v>65729</v>
      </c>
      <c r="F47" s="157">
        <v>0.35998000000000002</v>
      </c>
      <c r="G47" s="332">
        <v>6509574</v>
      </c>
      <c r="H47" s="157">
        <v>0.68720999999999999</v>
      </c>
      <c r="I47" s="332">
        <v>983213</v>
      </c>
      <c r="J47" s="333">
        <v>0.48680000000000001</v>
      </c>
    </row>
    <row r="48" spans="1:10" ht="28.5" customHeight="1" x14ac:dyDescent="0.2">
      <c r="A48" s="343" t="s">
        <v>191</v>
      </c>
      <c r="B48" s="345"/>
      <c r="C48" s="791" t="s">
        <v>427</v>
      </c>
      <c r="D48" s="792"/>
      <c r="E48" s="332">
        <v>35974</v>
      </c>
      <c r="F48" s="157">
        <v>0.54730999999999996</v>
      </c>
      <c r="G48" s="332">
        <v>3778253</v>
      </c>
      <c r="H48" s="157">
        <v>0.58040999999999998</v>
      </c>
      <c r="I48" s="332">
        <v>574626</v>
      </c>
      <c r="J48" s="333">
        <v>0.58443999999999996</v>
      </c>
    </row>
    <row r="49" spans="1:11" ht="28.5" customHeight="1" x14ac:dyDescent="0.2">
      <c r="A49" s="343" t="s">
        <v>192</v>
      </c>
      <c r="B49" s="791"/>
      <c r="C49" s="791"/>
      <c r="D49" s="345" t="s">
        <v>428</v>
      </c>
      <c r="E49" s="332">
        <v>9941</v>
      </c>
      <c r="F49" s="157">
        <v>0.27633999999999997</v>
      </c>
      <c r="G49" s="332">
        <v>1047323</v>
      </c>
      <c r="H49" s="157">
        <v>0.2772</v>
      </c>
      <c r="I49" s="332">
        <v>131269</v>
      </c>
      <c r="J49" s="333">
        <v>0.22844</v>
      </c>
    </row>
    <row r="50" spans="1:11" ht="28.5" customHeight="1" x14ac:dyDescent="0.2">
      <c r="A50" s="343" t="s">
        <v>193</v>
      </c>
      <c r="B50" s="345"/>
      <c r="C50" s="791" t="s">
        <v>429</v>
      </c>
      <c r="D50" s="792"/>
      <c r="E50" s="332">
        <v>1042</v>
      </c>
      <c r="F50" s="157">
        <v>1.585E-2</v>
      </c>
      <c r="G50" s="332">
        <v>139035</v>
      </c>
      <c r="H50" s="157">
        <v>2.1360000000000001E-2</v>
      </c>
      <c r="I50" s="332">
        <v>13654</v>
      </c>
      <c r="J50" s="333">
        <v>1.389E-2</v>
      </c>
      <c r="K50" s="605"/>
    </row>
    <row r="51" spans="1:11" ht="18.75" customHeight="1" x14ac:dyDescent="0.2">
      <c r="A51" s="343" t="s">
        <v>194</v>
      </c>
      <c r="B51" s="791" t="s">
        <v>195</v>
      </c>
      <c r="C51" s="791"/>
      <c r="D51" s="792"/>
      <c r="E51" s="332">
        <v>784</v>
      </c>
      <c r="F51" s="157">
        <v>4.2900000000000004E-3</v>
      </c>
      <c r="G51" s="332">
        <v>29197</v>
      </c>
      <c r="H51" s="157">
        <v>3.0799999999999998E-3</v>
      </c>
      <c r="I51" s="332">
        <v>6825</v>
      </c>
      <c r="J51" s="333">
        <v>3.3800000000000002E-3</v>
      </c>
    </row>
    <row r="52" spans="1:11" ht="18.75" customHeight="1" x14ac:dyDescent="0.2">
      <c r="A52" s="343" t="s">
        <v>196</v>
      </c>
      <c r="B52" s="791" t="s">
        <v>197</v>
      </c>
      <c r="C52" s="791"/>
      <c r="D52" s="792"/>
      <c r="E52" s="332">
        <v>42155</v>
      </c>
      <c r="F52" s="157">
        <v>0.23086999999999999</v>
      </c>
      <c r="G52" s="332">
        <v>1083661</v>
      </c>
      <c r="H52" s="157">
        <v>0.1144</v>
      </c>
      <c r="I52" s="332">
        <v>396450</v>
      </c>
      <c r="J52" s="333">
        <v>0.19628999999999999</v>
      </c>
    </row>
    <row r="53" spans="1:11" ht="18.75" customHeight="1" x14ac:dyDescent="0.2">
      <c r="A53" s="343" t="s">
        <v>198</v>
      </c>
      <c r="B53" s="791" t="s">
        <v>199</v>
      </c>
      <c r="C53" s="791"/>
      <c r="D53" s="792"/>
      <c r="E53" s="332">
        <v>265</v>
      </c>
      <c r="F53" s="157">
        <v>1.4499999999999999E-3</v>
      </c>
      <c r="G53" s="332">
        <v>6274</v>
      </c>
      <c r="H53" s="157">
        <v>6.6E-4</v>
      </c>
      <c r="I53" s="332">
        <v>1932</v>
      </c>
      <c r="J53" s="333">
        <v>9.6000000000000002E-4</v>
      </c>
    </row>
    <row r="54" spans="1:11" ht="18.75" customHeight="1" x14ac:dyDescent="0.2">
      <c r="A54" s="343" t="s">
        <v>200</v>
      </c>
      <c r="B54" s="791" t="s">
        <v>201</v>
      </c>
      <c r="C54" s="791"/>
      <c r="D54" s="792"/>
      <c r="E54" s="332">
        <v>14622</v>
      </c>
      <c r="F54" s="157">
        <v>8.0079999999999998E-2</v>
      </c>
      <c r="G54" s="332">
        <v>359064</v>
      </c>
      <c r="H54" s="157">
        <v>3.7909999999999999E-2</v>
      </c>
      <c r="I54" s="332">
        <v>128411</v>
      </c>
      <c r="J54" s="333">
        <v>6.3579999999999998E-2</v>
      </c>
    </row>
    <row r="55" spans="1:11" ht="18.75" customHeight="1" x14ac:dyDescent="0.2">
      <c r="A55" s="343" t="s">
        <v>202</v>
      </c>
      <c r="B55" s="791" t="s">
        <v>203</v>
      </c>
      <c r="C55" s="791"/>
      <c r="D55" s="792"/>
      <c r="E55" s="332">
        <v>16463</v>
      </c>
      <c r="F55" s="157">
        <v>9.0160000000000004E-2</v>
      </c>
      <c r="G55" s="332">
        <v>406432</v>
      </c>
      <c r="H55" s="157">
        <v>4.2909999999999997E-2</v>
      </c>
      <c r="I55" s="332">
        <v>135959</v>
      </c>
      <c r="J55" s="333">
        <v>6.7309999999999995E-2</v>
      </c>
    </row>
    <row r="56" spans="1:11" ht="18.75" customHeight="1" x14ac:dyDescent="0.2">
      <c r="A56" s="343" t="s">
        <v>204</v>
      </c>
      <c r="B56" s="791" t="s">
        <v>205</v>
      </c>
      <c r="C56" s="791"/>
      <c r="D56" s="792"/>
      <c r="E56" s="332">
        <v>1889</v>
      </c>
      <c r="F56" s="157">
        <v>1.035E-2</v>
      </c>
      <c r="G56" s="332">
        <v>46045</v>
      </c>
      <c r="H56" s="157">
        <v>4.8599999999999997E-3</v>
      </c>
      <c r="I56" s="332">
        <v>17135</v>
      </c>
      <c r="J56" s="333">
        <v>8.4799999999999997E-3</v>
      </c>
    </row>
    <row r="57" spans="1:11" ht="18.75" customHeight="1" x14ac:dyDescent="0.2">
      <c r="A57" s="343" t="s">
        <v>206</v>
      </c>
      <c r="B57" s="791" t="s">
        <v>207</v>
      </c>
      <c r="C57" s="791"/>
      <c r="D57" s="792"/>
      <c r="E57" s="332">
        <v>420</v>
      </c>
      <c r="F57" s="157">
        <v>2.3E-3</v>
      </c>
      <c r="G57" s="332">
        <v>9202</v>
      </c>
      <c r="H57" s="157">
        <v>9.7000000000000005E-4</v>
      </c>
      <c r="I57" s="332">
        <v>2638</v>
      </c>
      <c r="J57" s="333">
        <v>1.31E-3</v>
      </c>
    </row>
    <row r="58" spans="1:11" ht="18.75" customHeight="1" x14ac:dyDescent="0.2">
      <c r="A58" s="343" t="s">
        <v>208</v>
      </c>
      <c r="B58" s="791" t="s">
        <v>209</v>
      </c>
      <c r="C58" s="791"/>
      <c r="D58" s="792"/>
      <c r="E58" s="332">
        <v>1433</v>
      </c>
      <c r="F58" s="157">
        <v>7.8499999999999993E-3</v>
      </c>
      <c r="G58" s="332">
        <v>34345</v>
      </c>
      <c r="H58" s="157">
        <v>3.63E-3</v>
      </c>
      <c r="I58" s="332">
        <v>10782</v>
      </c>
      <c r="J58" s="333">
        <v>5.3400000000000001E-3</v>
      </c>
    </row>
    <row r="59" spans="1:11" ht="18.75" customHeight="1" x14ac:dyDescent="0.2">
      <c r="A59" s="343" t="s">
        <v>210</v>
      </c>
      <c r="B59" s="791" t="s">
        <v>211</v>
      </c>
      <c r="C59" s="791"/>
      <c r="D59" s="792"/>
      <c r="E59" s="332">
        <v>242</v>
      </c>
      <c r="F59" s="157">
        <v>1.33E-3</v>
      </c>
      <c r="G59" s="332">
        <v>5846</v>
      </c>
      <c r="H59" s="157">
        <v>6.2E-4</v>
      </c>
      <c r="I59" s="332">
        <v>1970</v>
      </c>
      <c r="J59" s="333">
        <v>9.7999999999999997E-4</v>
      </c>
    </row>
    <row r="60" spans="1:11" ht="18.75" customHeight="1" x14ac:dyDescent="0.2">
      <c r="A60" s="343" t="s">
        <v>212</v>
      </c>
      <c r="B60" s="791" t="s">
        <v>213</v>
      </c>
      <c r="C60" s="791"/>
      <c r="D60" s="792"/>
      <c r="E60" s="332">
        <v>1773</v>
      </c>
      <c r="F60" s="157">
        <v>9.7099999999999999E-3</v>
      </c>
      <c r="G60" s="332">
        <v>43793</v>
      </c>
      <c r="H60" s="157">
        <v>4.62E-3</v>
      </c>
      <c r="I60" s="332">
        <v>16669</v>
      </c>
      <c r="J60" s="333">
        <v>8.2500000000000004E-3</v>
      </c>
    </row>
    <row r="61" spans="1:11" ht="18.75" customHeight="1" x14ac:dyDescent="0.2">
      <c r="A61" s="343" t="s">
        <v>214</v>
      </c>
      <c r="B61" s="791" t="s">
        <v>215</v>
      </c>
      <c r="C61" s="791"/>
      <c r="D61" s="792"/>
      <c r="E61" s="332">
        <v>733</v>
      </c>
      <c r="F61" s="157">
        <v>4.0099999999999997E-3</v>
      </c>
      <c r="G61" s="332">
        <v>17295</v>
      </c>
      <c r="H61" s="157">
        <v>1.83E-3</v>
      </c>
      <c r="I61" s="332">
        <v>6014</v>
      </c>
      <c r="J61" s="333">
        <v>2.98E-3</v>
      </c>
    </row>
    <row r="62" spans="1:11" ht="18.75" customHeight="1" x14ac:dyDescent="0.2">
      <c r="A62" s="343" t="s">
        <v>216</v>
      </c>
      <c r="B62" s="791" t="s">
        <v>217</v>
      </c>
      <c r="C62" s="791"/>
      <c r="D62" s="792"/>
      <c r="E62" s="332">
        <v>282</v>
      </c>
      <c r="F62" s="157">
        <v>1.5399999999999999E-3</v>
      </c>
      <c r="G62" s="332">
        <v>6958</v>
      </c>
      <c r="H62" s="157">
        <v>7.2999999999999996E-4</v>
      </c>
      <c r="I62" s="332">
        <v>2365</v>
      </c>
      <c r="J62" s="333">
        <v>1.17E-3</v>
      </c>
    </row>
    <row r="63" spans="1:11" ht="18.75" customHeight="1" x14ac:dyDescent="0.2">
      <c r="A63" s="343" t="s">
        <v>218</v>
      </c>
      <c r="B63" s="791" t="s">
        <v>219</v>
      </c>
      <c r="C63" s="791"/>
      <c r="D63" s="792"/>
      <c r="E63" s="332">
        <v>1215</v>
      </c>
      <c r="F63" s="157">
        <v>6.6499999999999997E-3</v>
      </c>
      <c r="G63" s="332">
        <v>29522</v>
      </c>
      <c r="H63" s="157">
        <v>3.1199999999999999E-3</v>
      </c>
      <c r="I63" s="332">
        <v>8879</v>
      </c>
      <c r="J63" s="333">
        <v>4.4000000000000003E-3</v>
      </c>
    </row>
    <row r="64" spans="1:11" ht="18.75" customHeight="1" x14ac:dyDescent="0.2">
      <c r="A64" s="343" t="s">
        <v>220</v>
      </c>
      <c r="B64" s="791" t="s">
        <v>221</v>
      </c>
      <c r="C64" s="791"/>
      <c r="D64" s="792"/>
      <c r="E64" s="332">
        <v>1239</v>
      </c>
      <c r="F64" s="157">
        <v>6.79E-3</v>
      </c>
      <c r="G64" s="332">
        <v>30566</v>
      </c>
      <c r="H64" s="157">
        <v>3.2299999999999998E-3</v>
      </c>
      <c r="I64" s="332">
        <v>10115</v>
      </c>
      <c r="J64" s="333">
        <v>5.0099999999999997E-3</v>
      </c>
    </row>
    <row r="65" spans="1:10" ht="18.75" customHeight="1" x14ac:dyDescent="0.2">
      <c r="A65" s="343" t="s">
        <v>222</v>
      </c>
      <c r="B65" s="791" t="s">
        <v>223</v>
      </c>
      <c r="C65" s="791"/>
      <c r="D65" s="792"/>
      <c r="E65" s="332">
        <v>2290</v>
      </c>
      <c r="F65" s="157">
        <v>1.2540000000000001E-2</v>
      </c>
      <c r="G65" s="332">
        <v>56881</v>
      </c>
      <c r="H65" s="157">
        <v>6.0000000000000001E-3</v>
      </c>
      <c r="I65" s="332">
        <v>18492</v>
      </c>
      <c r="J65" s="333">
        <v>9.1599999999999997E-3</v>
      </c>
    </row>
    <row r="66" spans="1:10" ht="18.75" customHeight="1" x14ac:dyDescent="0.2">
      <c r="A66" s="343" t="s">
        <v>224</v>
      </c>
      <c r="B66" s="791" t="s">
        <v>225</v>
      </c>
      <c r="C66" s="791"/>
      <c r="D66" s="792"/>
      <c r="E66" s="332">
        <v>1786</v>
      </c>
      <c r="F66" s="157">
        <v>9.7800000000000005E-3</v>
      </c>
      <c r="G66" s="332">
        <v>43623</v>
      </c>
      <c r="H66" s="157">
        <v>4.6100000000000004E-3</v>
      </c>
      <c r="I66" s="332">
        <v>15236</v>
      </c>
      <c r="J66" s="333">
        <v>7.5399999999999998E-3</v>
      </c>
    </row>
    <row r="67" spans="1:10" ht="18.75" customHeight="1" x14ac:dyDescent="0.2">
      <c r="A67" s="343" t="s">
        <v>226</v>
      </c>
      <c r="B67" s="791" t="s">
        <v>227</v>
      </c>
      <c r="C67" s="791"/>
      <c r="D67" s="792"/>
      <c r="E67" s="332">
        <v>517</v>
      </c>
      <c r="F67" s="157">
        <v>2.8300000000000001E-3</v>
      </c>
      <c r="G67" s="332">
        <v>12717</v>
      </c>
      <c r="H67" s="157">
        <v>1.34E-3</v>
      </c>
      <c r="I67" s="332">
        <v>4133</v>
      </c>
      <c r="J67" s="333">
        <v>2.0500000000000002E-3</v>
      </c>
    </row>
    <row r="68" spans="1:10" ht="18.75" customHeight="1" x14ac:dyDescent="0.2">
      <c r="A68" s="343" t="s">
        <v>228</v>
      </c>
      <c r="B68" s="791" t="s">
        <v>229</v>
      </c>
      <c r="C68" s="791"/>
      <c r="D68" s="792"/>
      <c r="E68" s="332">
        <v>20173</v>
      </c>
      <c r="F68" s="157">
        <v>0.11047999999999999</v>
      </c>
      <c r="G68" s="332">
        <v>511417</v>
      </c>
      <c r="H68" s="157">
        <v>5.3990000000000003E-2</v>
      </c>
      <c r="I68" s="332">
        <v>177136</v>
      </c>
      <c r="J68" s="333">
        <v>8.77E-2</v>
      </c>
    </row>
    <row r="69" spans="1:10" ht="18.75" customHeight="1" x14ac:dyDescent="0.2">
      <c r="A69" s="343" t="s">
        <v>230</v>
      </c>
      <c r="B69" s="791" t="s">
        <v>231</v>
      </c>
      <c r="C69" s="791"/>
      <c r="D69" s="792"/>
      <c r="E69" s="332">
        <v>547</v>
      </c>
      <c r="F69" s="157">
        <v>3.0000000000000001E-3</v>
      </c>
      <c r="G69" s="332">
        <v>13831</v>
      </c>
      <c r="H69" s="157">
        <v>1.4599999999999999E-3</v>
      </c>
      <c r="I69" s="332">
        <v>3883</v>
      </c>
      <c r="J69" s="333">
        <v>1.92E-3</v>
      </c>
    </row>
    <row r="70" spans="1:10" ht="18.75" customHeight="1" x14ac:dyDescent="0.2">
      <c r="A70" s="343" t="s">
        <v>232</v>
      </c>
      <c r="B70" s="791" t="s">
        <v>233</v>
      </c>
      <c r="C70" s="791"/>
      <c r="D70" s="792"/>
      <c r="E70" s="332">
        <v>875</v>
      </c>
      <c r="F70" s="157">
        <v>4.79E-3</v>
      </c>
      <c r="G70" s="332">
        <v>21820</v>
      </c>
      <c r="H70" s="157">
        <v>2.3E-3</v>
      </c>
      <c r="I70" s="332">
        <v>6868</v>
      </c>
      <c r="J70" s="333">
        <v>3.3999999999999998E-3</v>
      </c>
    </row>
    <row r="71" spans="1:10" ht="18.75" customHeight="1" x14ac:dyDescent="0.2">
      <c r="A71" s="343" t="s">
        <v>234</v>
      </c>
      <c r="B71" s="791" t="s">
        <v>235</v>
      </c>
      <c r="C71" s="791"/>
      <c r="D71" s="792"/>
      <c r="E71" s="332">
        <v>319</v>
      </c>
      <c r="F71" s="157">
        <v>1.75E-3</v>
      </c>
      <c r="G71" s="332">
        <v>7572</v>
      </c>
      <c r="H71" s="157">
        <v>8.0000000000000004E-4</v>
      </c>
      <c r="I71" s="332">
        <v>2042</v>
      </c>
      <c r="J71" s="333">
        <v>1.01E-3</v>
      </c>
    </row>
    <row r="72" spans="1:10" ht="18.75" customHeight="1" x14ac:dyDescent="0.2">
      <c r="A72" s="343" t="s">
        <v>236</v>
      </c>
      <c r="B72" s="791" t="s">
        <v>237</v>
      </c>
      <c r="C72" s="791"/>
      <c r="D72" s="792"/>
      <c r="E72" s="332">
        <v>1328</v>
      </c>
      <c r="F72" s="157">
        <v>7.2700000000000004E-3</v>
      </c>
      <c r="G72" s="332">
        <v>31050</v>
      </c>
      <c r="H72" s="157">
        <v>3.2799999999999999E-3</v>
      </c>
      <c r="I72" s="332">
        <v>10932</v>
      </c>
      <c r="J72" s="333">
        <v>5.4099999999999999E-3</v>
      </c>
    </row>
    <row r="73" spans="1:10" ht="18.75" customHeight="1" x14ac:dyDescent="0.2">
      <c r="A73" s="346" t="s">
        <v>238</v>
      </c>
      <c r="B73" s="791" t="s">
        <v>239</v>
      </c>
      <c r="C73" s="791"/>
      <c r="D73" s="792"/>
      <c r="E73" s="332">
        <v>170</v>
      </c>
      <c r="F73" s="157">
        <v>9.3000000000000005E-4</v>
      </c>
      <c r="G73" s="332">
        <v>3020</v>
      </c>
      <c r="H73" s="157">
        <v>3.2000000000000003E-4</v>
      </c>
      <c r="I73" s="332">
        <v>1998</v>
      </c>
      <c r="J73" s="333">
        <v>9.8999999999999999E-4</v>
      </c>
    </row>
    <row r="74" spans="1:10" ht="18.75" customHeight="1" x14ac:dyDescent="0.2">
      <c r="A74" s="346" t="s">
        <v>240</v>
      </c>
      <c r="B74" s="791" t="s">
        <v>241</v>
      </c>
      <c r="C74" s="791"/>
      <c r="D74" s="792"/>
      <c r="E74" s="332">
        <v>559</v>
      </c>
      <c r="F74" s="157">
        <v>3.0599999999999998E-3</v>
      </c>
      <c r="G74" s="332">
        <v>11785</v>
      </c>
      <c r="H74" s="157">
        <v>1.24E-3</v>
      </c>
      <c r="I74" s="332">
        <v>5848</v>
      </c>
      <c r="J74" s="333">
        <v>2.8999999999999998E-3</v>
      </c>
    </row>
    <row r="75" spans="1:10" ht="12.75" customHeight="1" thickBot="1" x14ac:dyDescent="0.25">
      <c r="A75" s="807" t="s">
        <v>28</v>
      </c>
      <c r="B75" s="808"/>
      <c r="C75" s="808"/>
      <c r="D75" s="809"/>
      <c r="E75" s="334">
        <v>182589</v>
      </c>
      <c r="F75" s="335">
        <v>1</v>
      </c>
      <c r="G75" s="334">
        <v>9472443</v>
      </c>
      <c r="H75" s="335">
        <v>1</v>
      </c>
      <c r="I75" s="334">
        <v>2019746</v>
      </c>
      <c r="J75" s="336">
        <v>1</v>
      </c>
    </row>
    <row r="76" spans="1:10" ht="12.75" customHeight="1" x14ac:dyDescent="0.2">
      <c r="A76" s="804" t="s">
        <v>367</v>
      </c>
      <c r="B76" s="805"/>
      <c r="C76" s="805"/>
      <c r="D76" s="805"/>
      <c r="E76" s="805"/>
      <c r="F76" s="805"/>
      <c r="G76" s="805"/>
      <c r="H76" s="805"/>
      <c r="I76" s="805"/>
      <c r="J76" s="806"/>
    </row>
    <row r="77" spans="1:10" ht="25.5" customHeight="1" x14ac:dyDescent="0.2">
      <c r="A77" s="344" t="s">
        <v>242</v>
      </c>
      <c r="B77" s="791" t="s">
        <v>119</v>
      </c>
      <c r="C77" s="791"/>
      <c r="D77" s="792"/>
      <c r="E77" s="332">
        <v>5855</v>
      </c>
      <c r="F77" s="157">
        <v>0.12909000000000001</v>
      </c>
      <c r="G77" s="332">
        <v>456676</v>
      </c>
      <c r="H77" s="157">
        <v>0.37872</v>
      </c>
      <c r="I77" s="332">
        <v>65133</v>
      </c>
      <c r="J77" s="333">
        <v>0.17534</v>
      </c>
    </row>
    <row r="78" spans="1:10" ht="25.5" customHeight="1" x14ac:dyDescent="0.2">
      <c r="A78" s="343" t="s">
        <v>243</v>
      </c>
      <c r="B78" s="791" t="s">
        <v>410</v>
      </c>
      <c r="C78" s="791"/>
      <c r="D78" s="792"/>
      <c r="E78" s="332">
        <v>24379</v>
      </c>
      <c r="F78" s="157">
        <v>0.53752</v>
      </c>
      <c r="G78" s="332">
        <v>321608</v>
      </c>
      <c r="H78" s="157">
        <v>0.26671</v>
      </c>
      <c r="I78" s="332">
        <v>181442</v>
      </c>
      <c r="J78" s="333">
        <v>0.48845</v>
      </c>
    </row>
    <row r="79" spans="1:10" ht="25.5" customHeight="1" x14ac:dyDescent="0.2">
      <c r="A79" s="343" t="s">
        <v>244</v>
      </c>
      <c r="B79" s="791" t="s">
        <v>411</v>
      </c>
      <c r="C79" s="791"/>
      <c r="D79" s="792"/>
      <c r="E79" s="332">
        <v>2742</v>
      </c>
      <c r="F79" s="157">
        <v>6.046E-2</v>
      </c>
      <c r="G79" s="332">
        <v>40796</v>
      </c>
      <c r="H79" s="157">
        <v>3.3829999999999999E-2</v>
      </c>
      <c r="I79" s="332">
        <v>18266</v>
      </c>
      <c r="J79" s="333">
        <v>4.9169999999999998E-2</v>
      </c>
    </row>
    <row r="80" spans="1:10" ht="25.5" customHeight="1" x14ac:dyDescent="0.2">
      <c r="A80" s="343" t="s">
        <v>245</v>
      </c>
      <c r="B80" s="791" t="s">
        <v>412</v>
      </c>
      <c r="C80" s="791"/>
      <c r="D80" s="792"/>
      <c r="E80" s="332">
        <v>2085</v>
      </c>
      <c r="F80" s="157">
        <v>4.5969999999999997E-2</v>
      </c>
      <c r="G80" s="332">
        <v>31324</v>
      </c>
      <c r="H80" s="157">
        <v>2.598E-2</v>
      </c>
      <c r="I80" s="332">
        <v>14660</v>
      </c>
      <c r="J80" s="333">
        <v>3.9469999999999998E-2</v>
      </c>
    </row>
    <row r="81" spans="1:10" ht="25.5" customHeight="1" x14ac:dyDescent="0.2">
      <c r="A81" s="343" t="s">
        <v>246</v>
      </c>
      <c r="B81" s="791" t="s">
        <v>247</v>
      </c>
      <c r="C81" s="791"/>
      <c r="D81" s="792"/>
      <c r="E81" s="332">
        <v>3290</v>
      </c>
      <c r="F81" s="157">
        <v>7.2539999999999993E-2</v>
      </c>
      <c r="G81" s="332">
        <v>139171</v>
      </c>
      <c r="H81" s="157">
        <v>0.11541</v>
      </c>
      <c r="I81" s="332">
        <v>21791</v>
      </c>
      <c r="J81" s="333">
        <v>5.8659999999999997E-2</v>
      </c>
    </row>
    <row r="82" spans="1:10" ht="25.5" customHeight="1" x14ac:dyDescent="0.2">
      <c r="A82" s="343" t="s">
        <v>248</v>
      </c>
      <c r="B82" s="791" t="s">
        <v>249</v>
      </c>
      <c r="C82" s="791"/>
      <c r="D82" s="792"/>
      <c r="E82" s="332">
        <v>584</v>
      </c>
      <c r="F82" s="157">
        <v>1.2880000000000001E-2</v>
      </c>
      <c r="G82" s="332">
        <v>17969</v>
      </c>
      <c r="H82" s="157">
        <v>1.49E-2</v>
      </c>
      <c r="I82" s="332">
        <v>4745</v>
      </c>
      <c r="J82" s="333">
        <v>1.277E-2</v>
      </c>
    </row>
    <row r="83" spans="1:10" ht="25.5" customHeight="1" x14ac:dyDescent="0.2">
      <c r="A83" s="343" t="s">
        <v>250</v>
      </c>
      <c r="B83" s="791" t="s">
        <v>414</v>
      </c>
      <c r="C83" s="791"/>
      <c r="D83" s="792"/>
      <c r="E83" s="332">
        <v>2539</v>
      </c>
      <c r="F83" s="157">
        <v>5.5980000000000002E-2</v>
      </c>
      <c r="G83" s="332">
        <v>40739</v>
      </c>
      <c r="H83" s="157">
        <v>3.3779999999999998E-2</v>
      </c>
      <c r="I83" s="332">
        <v>22762</v>
      </c>
      <c r="J83" s="333">
        <v>6.1280000000000001E-2</v>
      </c>
    </row>
    <row r="84" spans="1:10" ht="25.5" customHeight="1" x14ac:dyDescent="0.2">
      <c r="A84" s="343" t="s">
        <v>251</v>
      </c>
      <c r="B84" s="791" t="s">
        <v>252</v>
      </c>
      <c r="C84" s="791"/>
      <c r="D84" s="792"/>
      <c r="E84" s="332">
        <v>1565</v>
      </c>
      <c r="F84" s="157">
        <v>3.4509999999999999E-2</v>
      </c>
      <c r="G84" s="332">
        <v>30504</v>
      </c>
      <c r="H84" s="157">
        <v>2.53E-2</v>
      </c>
      <c r="I84" s="332">
        <v>14406</v>
      </c>
      <c r="J84" s="333">
        <v>3.8780000000000002E-2</v>
      </c>
    </row>
    <row r="85" spans="1:10" ht="25.5" customHeight="1" x14ac:dyDescent="0.2">
      <c r="A85" s="343" t="s">
        <v>253</v>
      </c>
      <c r="B85" s="791" t="s">
        <v>254</v>
      </c>
      <c r="C85" s="791"/>
      <c r="D85" s="792"/>
      <c r="E85" s="332">
        <v>2316</v>
      </c>
      <c r="F85" s="157">
        <v>5.1060000000000001E-2</v>
      </c>
      <c r="G85" s="332">
        <v>127062</v>
      </c>
      <c r="H85" s="157">
        <v>0.10537000000000001</v>
      </c>
      <c r="I85" s="332">
        <v>28263</v>
      </c>
      <c r="J85" s="333">
        <v>7.6079999999999995E-2</v>
      </c>
    </row>
    <row r="86" spans="1:10" ht="12" customHeight="1" thickBot="1" x14ac:dyDescent="0.25">
      <c r="A86" s="812" t="s">
        <v>28</v>
      </c>
      <c r="B86" s="813"/>
      <c r="C86" s="813"/>
      <c r="D86" s="814"/>
      <c r="E86" s="334">
        <v>45355</v>
      </c>
      <c r="F86" s="335">
        <v>1</v>
      </c>
      <c r="G86" s="334">
        <v>1205849</v>
      </c>
      <c r="H86" s="335">
        <v>1</v>
      </c>
      <c r="I86" s="334">
        <v>371468</v>
      </c>
      <c r="J86" s="336">
        <v>1</v>
      </c>
    </row>
    <row r="87" spans="1:10" ht="12" customHeight="1" x14ac:dyDescent="0.2">
      <c r="A87" s="804" t="s">
        <v>44</v>
      </c>
      <c r="B87" s="805"/>
      <c r="C87" s="805"/>
      <c r="D87" s="805"/>
      <c r="E87" s="805"/>
      <c r="F87" s="805"/>
      <c r="G87" s="805"/>
      <c r="H87" s="805"/>
      <c r="I87" s="805"/>
      <c r="J87" s="806"/>
    </row>
    <row r="88" spans="1:10" ht="25.5" customHeight="1" x14ac:dyDescent="0.2">
      <c r="A88" s="352" t="s">
        <v>255</v>
      </c>
      <c r="B88" s="791" t="s">
        <v>375</v>
      </c>
      <c r="C88" s="791"/>
      <c r="D88" s="792"/>
      <c r="E88" s="332">
        <v>3105</v>
      </c>
      <c r="F88" s="157">
        <v>0.42170000000000002</v>
      </c>
      <c r="G88" s="332">
        <v>189545</v>
      </c>
      <c r="H88" s="157">
        <v>0.21174999999999999</v>
      </c>
      <c r="I88" s="332">
        <v>20003</v>
      </c>
      <c r="J88" s="333">
        <v>0.29369000000000001</v>
      </c>
    </row>
    <row r="89" spans="1:10" ht="25.5" customHeight="1" x14ac:dyDescent="0.2">
      <c r="A89" s="353" t="s">
        <v>256</v>
      </c>
      <c r="B89" s="791" t="s">
        <v>257</v>
      </c>
      <c r="C89" s="791"/>
      <c r="D89" s="792"/>
      <c r="E89" s="332">
        <v>1372</v>
      </c>
      <c r="F89" s="157">
        <v>0.18634000000000001</v>
      </c>
      <c r="G89" s="332">
        <v>264171</v>
      </c>
      <c r="H89" s="157">
        <v>0.29513</v>
      </c>
      <c r="I89" s="332">
        <v>14167</v>
      </c>
      <c r="J89" s="333">
        <v>0.20799999999999999</v>
      </c>
    </row>
    <row r="90" spans="1:10" ht="25.5" customHeight="1" x14ac:dyDescent="0.2">
      <c r="A90" s="353" t="s">
        <v>258</v>
      </c>
      <c r="B90" s="791" t="s">
        <v>259</v>
      </c>
      <c r="C90" s="791"/>
      <c r="D90" s="792"/>
      <c r="E90" s="332">
        <v>1136</v>
      </c>
      <c r="F90" s="157">
        <v>0.15428</v>
      </c>
      <c r="G90" s="332">
        <v>283772</v>
      </c>
      <c r="H90" s="157">
        <v>0.31702000000000002</v>
      </c>
      <c r="I90" s="332">
        <v>16827</v>
      </c>
      <c r="J90" s="333">
        <v>0.24706</v>
      </c>
    </row>
    <row r="91" spans="1:10" ht="25.5" customHeight="1" x14ac:dyDescent="0.2">
      <c r="A91" s="353" t="s">
        <v>260</v>
      </c>
      <c r="B91" s="791" t="s">
        <v>398</v>
      </c>
      <c r="C91" s="791"/>
      <c r="D91" s="792"/>
      <c r="E91" s="332">
        <v>79</v>
      </c>
      <c r="F91" s="157">
        <v>1.073E-2</v>
      </c>
      <c r="G91" s="332">
        <v>7435</v>
      </c>
      <c r="H91" s="157">
        <v>8.3099999999999997E-3</v>
      </c>
      <c r="I91" s="332">
        <v>676</v>
      </c>
      <c r="J91" s="333">
        <v>9.9299999999999996E-3</v>
      </c>
    </row>
    <row r="92" spans="1:10" ht="25.5" customHeight="1" x14ac:dyDescent="0.2">
      <c r="A92" s="353" t="s">
        <v>261</v>
      </c>
      <c r="B92" s="791" t="s">
        <v>399</v>
      </c>
      <c r="C92" s="791"/>
      <c r="D92" s="792"/>
      <c r="E92" s="332">
        <v>361</v>
      </c>
      <c r="F92" s="157">
        <v>4.9029999999999997E-2</v>
      </c>
      <c r="G92" s="332">
        <v>112349</v>
      </c>
      <c r="H92" s="157">
        <v>0.12551000000000001</v>
      </c>
      <c r="I92" s="332">
        <v>4938</v>
      </c>
      <c r="J92" s="333">
        <v>7.2499999999999995E-2</v>
      </c>
    </row>
    <row r="93" spans="1:10" ht="25.5" customHeight="1" x14ac:dyDescent="0.2">
      <c r="A93" s="353" t="s">
        <v>262</v>
      </c>
      <c r="B93" s="791" t="s">
        <v>400</v>
      </c>
      <c r="C93" s="791"/>
      <c r="D93" s="792"/>
      <c r="E93" s="332">
        <v>19</v>
      </c>
      <c r="F93" s="157">
        <v>2.5799999999999998E-3</v>
      </c>
      <c r="G93" s="332">
        <v>648</v>
      </c>
      <c r="H93" s="157">
        <v>7.2000000000000005E-4</v>
      </c>
      <c r="I93" s="332">
        <v>79</v>
      </c>
      <c r="J93" s="333">
        <v>1.16E-3</v>
      </c>
    </row>
    <row r="94" spans="1:10" ht="25.5" customHeight="1" x14ac:dyDescent="0.2">
      <c r="A94" s="353" t="s">
        <v>263</v>
      </c>
      <c r="B94" s="791" t="s">
        <v>264</v>
      </c>
      <c r="C94" s="791"/>
      <c r="D94" s="792"/>
      <c r="E94" s="332">
        <v>43</v>
      </c>
      <c r="F94" s="157">
        <v>5.8399999999999997E-3</v>
      </c>
      <c r="G94" s="332">
        <v>8214</v>
      </c>
      <c r="H94" s="157">
        <v>9.1800000000000007E-3</v>
      </c>
      <c r="I94" s="332">
        <v>675</v>
      </c>
      <c r="J94" s="333">
        <v>9.9100000000000004E-3</v>
      </c>
    </row>
    <row r="95" spans="1:10" ht="25.5" customHeight="1" x14ac:dyDescent="0.2">
      <c r="A95" s="353" t="s">
        <v>265</v>
      </c>
      <c r="B95" s="791" t="s">
        <v>266</v>
      </c>
      <c r="C95" s="791"/>
      <c r="D95" s="792"/>
      <c r="E95" s="332">
        <v>961</v>
      </c>
      <c r="F95" s="157">
        <v>0.13052</v>
      </c>
      <c r="G95" s="332">
        <v>20991</v>
      </c>
      <c r="H95" s="157">
        <v>2.3449999999999999E-2</v>
      </c>
      <c r="I95" s="332">
        <v>8737</v>
      </c>
      <c r="J95" s="333">
        <v>0.12828000000000001</v>
      </c>
    </row>
    <row r="96" spans="1:10" ht="25.5" customHeight="1" x14ac:dyDescent="0.2">
      <c r="A96" s="353" t="s">
        <v>267</v>
      </c>
      <c r="B96" s="791" t="s">
        <v>268</v>
      </c>
      <c r="C96" s="791"/>
      <c r="D96" s="792"/>
      <c r="E96" s="332">
        <v>287</v>
      </c>
      <c r="F96" s="157">
        <v>3.8980000000000001E-2</v>
      </c>
      <c r="G96" s="332">
        <v>7990</v>
      </c>
      <c r="H96" s="157">
        <v>8.9300000000000004E-3</v>
      </c>
      <c r="I96" s="332">
        <v>2007</v>
      </c>
      <c r="J96" s="333">
        <v>2.947E-2</v>
      </c>
    </row>
    <row r="97" spans="1:10" ht="12.75" customHeight="1" thickBot="1" x14ac:dyDescent="0.25">
      <c r="A97" s="812" t="s">
        <v>28</v>
      </c>
      <c r="B97" s="813"/>
      <c r="C97" s="813"/>
      <c r="D97" s="814"/>
      <c r="E97" s="334">
        <v>7363</v>
      </c>
      <c r="F97" s="335">
        <v>1</v>
      </c>
      <c r="G97" s="334">
        <v>895115</v>
      </c>
      <c r="H97" s="335">
        <v>1</v>
      </c>
      <c r="I97" s="334">
        <v>68109</v>
      </c>
      <c r="J97" s="336">
        <v>1</v>
      </c>
    </row>
    <row r="98" spans="1:10" x14ac:dyDescent="0.2">
      <c r="A98" s="820" t="s">
        <v>45</v>
      </c>
      <c r="B98" s="821"/>
      <c r="C98" s="821"/>
      <c r="D98" s="821"/>
      <c r="E98" s="821"/>
      <c r="F98" s="821"/>
      <c r="G98" s="821"/>
      <c r="H98" s="821"/>
      <c r="I98" s="821"/>
      <c r="J98" s="822"/>
    </row>
    <row r="99" spans="1:10" ht="25.5" customHeight="1" x14ac:dyDescent="0.2">
      <c r="A99" s="354" t="s">
        <v>269</v>
      </c>
      <c r="B99" s="815" t="s">
        <v>119</v>
      </c>
      <c r="C99" s="815"/>
      <c r="D99" s="816"/>
      <c r="E99" s="360">
        <v>856</v>
      </c>
      <c r="F99" s="357">
        <v>0.14466999999999999</v>
      </c>
      <c r="G99" s="332">
        <v>86770</v>
      </c>
      <c r="H99" s="357">
        <v>0.20674000000000001</v>
      </c>
      <c r="I99" s="332">
        <v>8014</v>
      </c>
      <c r="J99" s="358">
        <v>0.15311</v>
      </c>
    </row>
    <row r="100" spans="1:10" ht="25.5" customHeight="1" x14ac:dyDescent="0.2">
      <c r="A100" s="355" t="s">
        <v>270</v>
      </c>
      <c r="B100" s="815" t="s">
        <v>271</v>
      </c>
      <c r="C100" s="815"/>
      <c r="D100" s="816"/>
      <c r="E100" s="360">
        <v>2806</v>
      </c>
      <c r="F100" s="357">
        <v>0.47422999999999998</v>
      </c>
      <c r="G100" s="332">
        <v>174739</v>
      </c>
      <c r="H100" s="357">
        <v>0.41635</v>
      </c>
      <c r="I100" s="332">
        <v>24887</v>
      </c>
      <c r="J100" s="358">
        <v>0.47547</v>
      </c>
    </row>
    <row r="101" spans="1:10" ht="25.5" customHeight="1" x14ac:dyDescent="0.2">
      <c r="A101" s="355" t="s">
        <v>272</v>
      </c>
      <c r="B101" s="815" t="s">
        <v>273</v>
      </c>
      <c r="C101" s="815"/>
      <c r="D101" s="816"/>
      <c r="E101" s="360">
        <v>815</v>
      </c>
      <c r="F101" s="357">
        <v>0.13774</v>
      </c>
      <c r="G101" s="332">
        <v>16044</v>
      </c>
      <c r="H101" s="357">
        <v>3.823E-2</v>
      </c>
      <c r="I101" s="332">
        <v>4979</v>
      </c>
      <c r="J101" s="358">
        <v>9.5119999999999996E-2</v>
      </c>
    </row>
    <row r="102" spans="1:10" ht="25.5" customHeight="1" x14ac:dyDescent="0.2">
      <c r="A102" s="355" t="s">
        <v>274</v>
      </c>
      <c r="B102" s="815" t="s">
        <v>275</v>
      </c>
      <c r="C102" s="815"/>
      <c r="D102" s="816"/>
      <c r="E102" s="360">
        <v>507</v>
      </c>
      <c r="F102" s="357">
        <v>8.5690000000000002E-2</v>
      </c>
      <c r="G102" s="332">
        <v>33819</v>
      </c>
      <c r="H102" s="357">
        <v>8.0579999999999999E-2</v>
      </c>
      <c r="I102" s="332">
        <v>6613</v>
      </c>
      <c r="J102" s="358">
        <v>0.12634000000000001</v>
      </c>
    </row>
    <row r="103" spans="1:10" ht="25.5" customHeight="1" x14ac:dyDescent="0.2">
      <c r="A103" s="355"/>
      <c r="B103" s="356"/>
      <c r="C103" s="815" t="s">
        <v>276</v>
      </c>
      <c r="D103" s="816"/>
      <c r="E103" s="360">
        <v>157</v>
      </c>
      <c r="F103" s="357">
        <v>0.30965999999999999</v>
      </c>
      <c r="G103" s="332">
        <v>22086</v>
      </c>
      <c r="H103" s="357">
        <v>0.65305999999999997</v>
      </c>
      <c r="I103" s="332">
        <v>3047</v>
      </c>
      <c r="J103" s="358">
        <v>0.46076</v>
      </c>
    </row>
    <row r="104" spans="1:10" ht="25.5" customHeight="1" x14ac:dyDescent="0.2">
      <c r="A104" s="355" t="s">
        <v>277</v>
      </c>
      <c r="B104" s="815" t="s">
        <v>278</v>
      </c>
      <c r="C104" s="815"/>
      <c r="D104" s="816"/>
      <c r="E104" s="360">
        <v>933</v>
      </c>
      <c r="F104" s="357">
        <v>0.15767999999999999</v>
      </c>
      <c r="G104" s="332">
        <v>108324</v>
      </c>
      <c r="H104" s="357">
        <v>0.2581</v>
      </c>
      <c r="I104" s="332">
        <v>7849</v>
      </c>
      <c r="J104" s="358">
        <v>0.14996000000000001</v>
      </c>
    </row>
    <row r="105" spans="1:10" ht="13.5" thickBot="1" x14ac:dyDescent="0.25">
      <c r="A105" s="817" t="s">
        <v>28</v>
      </c>
      <c r="B105" s="818"/>
      <c r="C105" s="818"/>
      <c r="D105" s="819"/>
      <c r="E105" s="361">
        <v>5917</v>
      </c>
      <c r="F105" s="359">
        <v>1</v>
      </c>
      <c r="G105" s="334">
        <v>419696</v>
      </c>
      <c r="H105" s="359">
        <v>1</v>
      </c>
      <c r="I105" s="334">
        <v>52342</v>
      </c>
      <c r="J105" s="336">
        <v>1</v>
      </c>
    </row>
    <row r="107" spans="1:10" s="640" customFormat="1" ht="11.25" x14ac:dyDescent="0.2">
      <c r="A107" s="640" t="str">
        <f>"Anmerkungen. Datengrundlage: Volkshochschul-Statistik "&amp;Hilfswerte!B1&amp;"; Basis: "&amp;Tabelle1!$C$36&amp;" VHS."</f>
        <v>Anmerkungen. Datengrundlage: Volkshochschul-Statistik 2018; Basis: 874 VHS.</v>
      </c>
      <c r="E107" s="645"/>
      <c r="G107" s="645"/>
      <c r="I107" s="645"/>
    </row>
    <row r="109" spans="1:10" x14ac:dyDescent="0.2">
      <c r="A109" s="650" t="s">
        <v>471</v>
      </c>
    </row>
    <row r="110" spans="1:10" x14ac:dyDescent="0.2">
      <c r="A110" s="650" t="s">
        <v>472</v>
      </c>
      <c r="E110" s="653" t="s">
        <v>461</v>
      </c>
    </row>
    <row r="111" spans="1:10" x14ac:dyDescent="0.2">
      <c r="A111" s="651"/>
    </row>
    <row r="112" spans="1:10" x14ac:dyDescent="0.2">
      <c r="A112" s="652" t="s">
        <v>473</v>
      </c>
    </row>
  </sheetData>
  <mergeCells count="108">
    <mergeCell ref="B100:D100"/>
    <mergeCell ref="B101:D101"/>
    <mergeCell ref="B102:D102"/>
    <mergeCell ref="C103:D103"/>
    <mergeCell ref="B104:D104"/>
    <mergeCell ref="A105:D105"/>
    <mergeCell ref="B94:D94"/>
    <mergeCell ref="B95:D95"/>
    <mergeCell ref="B96:D96"/>
    <mergeCell ref="A97:D97"/>
    <mergeCell ref="A98:J98"/>
    <mergeCell ref="B99:D99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A86:D86"/>
    <mergeCell ref="A87:J87"/>
    <mergeCell ref="A76:J76"/>
    <mergeCell ref="B77:D77"/>
    <mergeCell ref="B78:D78"/>
    <mergeCell ref="B79:D79"/>
    <mergeCell ref="B80:D80"/>
    <mergeCell ref="B81:D81"/>
    <mergeCell ref="B70:D70"/>
    <mergeCell ref="B71:D71"/>
    <mergeCell ref="B72:D72"/>
    <mergeCell ref="B73:D73"/>
    <mergeCell ref="B74:D74"/>
    <mergeCell ref="A75:D75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B46:D46"/>
    <mergeCell ref="B47:D47"/>
    <mergeCell ref="C48:D48"/>
    <mergeCell ref="B49:C49"/>
    <mergeCell ref="C50:D50"/>
    <mergeCell ref="B51:D51"/>
    <mergeCell ref="B40:D40"/>
    <mergeCell ref="A41:D41"/>
    <mergeCell ref="A42:J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  <mergeCell ref="B29:D29"/>
    <mergeCell ref="B30:D30"/>
    <mergeCell ref="B31:D31"/>
    <mergeCell ref="A32:D32"/>
    <mergeCell ref="A33:J33"/>
    <mergeCell ref="B22:D22"/>
    <mergeCell ref="B23:D23"/>
    <mergeCell ref="B24:D24"/>
    <mergeCell ref="B25:D25"/>
    <mergeCell ref="B26:D26"/>
    <mergeCell ref="B27:D27"/>
    <mergeCell ref="A16:D16"/>
    <mergeCell ref="A17:J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B4:D4"/>
    <mergeCell ref="B5:D5"/>
    <mergeCell ref="B6:D6"/>
    <mergeCell ref="B7:D7"/>
    <mergeCell ref="B8:D8"/>
    <mergeCell ref="B9:D9"/>
    <mergeCell ref="A1:J1"/>
    <mergeCell ref="A2:D2"/>
    <mergeCell ref="E2:F2"/>
    <mergeCell ref="G2:H2"/>
    <mergeCell ref="I2:J2"/>
    <mergeCell ref="A3:J3"/>
  </mergeCells>
  <conditionalFormatting sqref="L4">
    <cfRule type="cellIs" dxfId="355" priority="1" stopIfTrue="1" operator="equal">
      <formula>1</formula>
    </cfRule>
    <cfRule type="cellIs" dxfId="354" priority="2" stopIfTrue="1" operator="lessThan">
      <formula>0.0005</formula>
    </cfRule>
  </conditionalFormatting>
  <hyperlinks>
    <hyperlink ref="A112" r:id="rId1" display="Publikation und Tabellen stehen unter der Lizenz CC BY-SA DEED 4.0." xr:uid="{49F0C2FA-BE2B-40D2-8BE2-CE84E19CCB0F}"/>
    <hyperlink ref="E110" r:id="rId2" xr:uid="{4E778B3E-A585-40D6-9BCD-A7C6F06C8D1D}"/>
  </hyperlinks>
  <pageMargins left="0.78740157480314965" right="0.78740157480314965" top="0.98425196850393704" bottom="0.98425196850393704" header="0.51181102362204722" footer="0.51181102362204722"/>
  <pageSetup paperSize="9" scale="83" orientation="portrait" r:id="rId3"/>
  <headerFooter scaleWithDoc="0" alignWithMargins="0"/>
  <rowBreaks count="2" manualBreakCount="2">
    <brk id="32" max="9" man="1"/>
    <brk id="75" max="9" man="1"/>
  </rowBreaks>
  <legacyDrawingHF r:id="rId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83B0E-5EA5-4FE5-B164-500518890F84}">
  <dimension ref="A1:M46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7.85546875" customWidth="1"/>
    <col min="2" max="13" width="9.7109375" customWidth="1"/>
  </cols>
  <sheetData>
    <row r="1" spans="1:13" ht="18.75" thickBot="1" x14ac:dyDescent="0.25">
      <c r="A1" s="825" t="str">
        <f>"Tabelle 9.1: Kurse, Unterrichtsstunden und Belegungen nach Ländern " &amp;Hilfswerte!B1&amp; ": Alphabetisierungskurse"</f>
        <v>Tabelle 9.1: Kurse, Unterrichtsstunden und Belegungen nach Ländern 2018: Alphabetisierungskurse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7"/>
    </row>
    <row r="2" spans="1:13" ht="36" customHeight="1" x14ac:dyDescent="0.2">
      <c r="A2" s="828" t="s">
        <v>14</v>
      </c>
      <c r="B2" s="831" t="s">
        <v>279</v>
      </c>
      <c r="C2" s="832"/>
      <c r="D2" s="832"/>
      <c r="E2" s="835" t="s">
        <v>433</v>
      </c>
      <c r="F2" s="835"/>
      <c r="G2" s="835"/>
      <c r="H2" s="835"/>
      <c r="I2" s="835"/>
      <c r="J2" s="835"/>
      <c r="K2" s="835"/>
      <c r="L2" s="835"/>
      <c r="M2" s="836"/>
    </row>
    <row r="3" spans="1:13" ht="25.5" customHeight="1" x14ac:dyDescent="0.2">
      <c r="A3" s="829"/>
      <c r="B3" s="833"/>
      <c r="C3" s="834"/>
      <c r="D3" s="834"/>
      <c r="E3" s="837" t="s">
        <v>280</v>
      </c>
      <c r="F3" s="838"/>
      <c r="G3" s="839"/>
      <c r="H3" s="837" t="s">
        <v>281</v>
      </c>
      <c r="I3" s="838"/>
      <c r="J3" s="839"/>
      <c r="K3" s="837" t="s">
        <v>282</v>
      </c>
      <c r="L3" s="838"/>
      <c r="M3" s="840"/>
    </row>
    <row r="4" spans="1:13" ht="54" customHeight="1" x14ac:dyDescent="0.2">
      <c r="A4" s="829"/>
      <c r="B4" s="833"/>
      <c r="C4" s="834"/>
      <c r="D4" s="834"/>
      <c r="E4" s="841" t="s">
        <v>283</v>
      </c>
      <c r="F4" s="842"/>
      <c r="G4" s="843"/>
      <c r="H4" s="841" t="s">
        <v>284</v>
      </c>
      <c r="I4" s="842"/>
      <c r="J4" s="843"/>
      <c r="K4" s="844" t="s">
        <v>271</v>
      </c>
      <c r="L4" s="844"/>
      <c r="M4" s="845"/>
    </row>
    <row r="5" spans="1:13" ht="36" x14ac:dyDescent="0.2">
      <c r="A5" s="830"/>
      <c r="B5" s="432" t="s">
        <v>18</v>
      </c>
      <c r="C5" s="432" t="s">
        <v>19</v>
      </c>
      <c r="D5" s="595" t="s">
        <v>20</v>
      </c>
      <c r="E5" s="364" t="s">
        <v>18</v>
      </c>
      <c r="F5" s="364" t="s">
        <v>19</v>
      </c>
      <c r="G5" s="365" t="s">
        <v>20</v>
      </c>
      <c r="H5" s="364" t="s">
        <v>18</v>
      </c>
      <c r="I5" s="364" t="s">
        <v>19</v>
      </c>
      <c r="J5" s="365" t="s">
        <v>20</v>
      </c>
      <c r="K5" s="364" t="s">
        <v>18</v>
      </c>
      <c r="L5" s="364" t="s">
        <v>19</v>
      </c>
      <c r="M5" s="366" t="s">
        <v>20</v>
      </c>
    </row>
    <row r="6" spans="1:13" x14ac:dyDescent="0.2">
      <c r="A6" s="824" t="s">
        <v>83</v>
      </c>
      <c r="B6" s="251">
        <v>2120</v>
      </c>
      <c r="C6" s="251">
        <v>208853</v>
      </c>
      <c r="D6" s="262">
        <v>26869</v>
      </c>
      <c r="E6" s="251">
        <v>1920</v>
      </c>
      <c r="F6" s="251">
        <v>192934</v>
      </c>
      <c r="G6" s="262">
        <v>25336</v>
      </c>
      <c r="H6" s="251">
        <v>60</v>
      </c>
      <c r="I6" s="251">
        <v>9007</v>
      </c>
      <c r="J6" s="262">
        <v>842</v>
      </c>
      <c r="K6" s="251">
        <v>140</v>
      </c>
      <c r="L6" s="251">
        <v>6912</v>
      </c>
      <c r="M6" s="298">
        <v>691</v>
      </c>
    </row>
    <row r="7" spans="1:13" x14ac:dyDescent="0.2">
      <c r="A7" s="823"/>
      <c r="B7" s="71">
        <v>1</v>
      </c>
      <c r="C7" s="72">
        <v>1</v>
      </c>
      <c r="D7" s="72">
        <v>1</v>
      </c>
      <c r="E7" s="73">
        <v>0.90566000000000002</v>
      </c>
      <c r="F7" s="68">
        <v>0.92378000000000005</v>
      </c>
      <c r="G7" s="68">
        <v>0.94294999999999995</v>
      </c>
      <c r="H7" s="73">
        <v>2.8299999999999999E-2</v>
      </c>
      <c r="I7" s="68">
        <v>4.3130000000000002E-2</v>
      </c>
      <c r="J7" s="68">
        <v>3.134E-2</v>
      </c>
      <c r="K7" s="73">
        <v>6.6040000000000001E-2</v>
      </c>
      <c r="L7" s="68">
        <v>3.3099999999999997E-2</v>
      </c>
      <c r="M7" s="81">
        <v>2.572E-2</v>
      </c>
    </row>
    <row r="8" spans="1:13" x14ac:dyDescent="0.2">
      <c r="A8" s="823" t="s">
        <v>84</v>
      </c>
      <c r="B8" s="251">
        <v>740</v>
      </c>
      <c r="C8" s="251">
        <v>87576</v>
      </c>
      <c r="D8" s="262">
        <v>8977</v>
      </c>
      <c r="E8" s="251">
        <v>336</v>
      </c>
      <c r="F8" s="251">
        <v>33712</v>
      </c>
      <c r="G8" s="262">
        <v>4437</v>
      </c>
      <c r="H8" s="251">
        <v>130</v>
      </c>
      <c r="I8" s="251">
        <v>18638</v>
      </c>
      <c r="J8" s="262">
        <v>1538</v>
      </c>
      <c r="K8" s="251">
        <v>274</v>
      </c>
      <c r="L8" s="251">
        <v>35226</v>
      </c>
      <c r="M8" s="298">
        <v>3002</v>
      </c>
    </row>
    <row r="9" spans="1:13" x14ac:dyDescent="0.2">
      <c r="A9" s="823"/>
      <c r="B9" s="71">
        <v>1</v>
      </c>
      <c r="C9" s="72">
        <v>1</v>
      </c>
      <c r="D9" s="72">
        <v>1</v>
      </c>
      <c r="E9" s="73">
        <v>0.45405000000000001</v>
      </c>
      <c r="F9" s="68">
        <v>0.38495000000000001</v>
      </c>
      <c r="G9" s="68">
        <v>0.49425999999999998</v>
      </c>
      <c r="H9" s="73">
        <v>0.17568</v>
      </c>
      <c r="I9" s="68">
        <v>0.21282000000000001</v>
      </c>
      <c r="J9" s="68">
        <v>0.17133000000000001</v>
      </c>
      <c r="K9" s="73">
        <v>0.37026999999999999</v>
      </c>
      <c r="L9" s="68">
        <v>0.40222999999999998</v>
      </c>
      <c r="M9" s="81">
        <v>0.33440999999999999</v>
      </c>
    </row>
    <row r="10" spans="1:13" x14ac:dyDescent="0.2">
      <c r="A10" s="823" t="s">
        <v>85</v>
      </c>
      <c r="B10" s="251">
        <v>863</v>
      </c>
      <c r="C10" s="251">
        <v>80090</v>
      </c>
      <c r="D10" s="262">
        <v>9850</v>
      </c>
      <c r="E10" s="251">
        <v>465</v>
      </c>
      <c r="F10" s="251">
        <v>46002</v>
      </c>
      <c r="G10" s="262">
        <v>5701</v>
      </c>
      <c r="H10" s="251">
        <v>233</v>
      </c>
      <c r="I10" s="251">
        <v>23482</v>
      </c>
      <c r="J10" s="262">
        <v>2769</v>
      </c>
      <c r="K10" s="251">
        <v>165</v>
      </c>
      <c r="L10" s="251">
        <v>10606</v>
      </c>
      <c r="M10" s="298">
        <v>1380</v>
      </c>
    </row>
    <row r="11" spans="1:13" x14ac:dyDescent="0.2">
      <c r="A11" s="823"/>
      <c r="B11" s="71">
        <v>1</v>
      </c>
      <c r="C11" s="72">
        <v>1</v>
      </c>
      <c r="D11" s="72">
        <v>1</v>
      </c>
      <c r="E11" s="73">
        <v>0.53881999999999997</v>
      </c>
      <c r="F11" s="68">
        <v>0.57438</v>
      </c>
      <c r="G11" s="68">
        <v>0.57877999999999996</v>
      </c>
      <c r="H11" s="73">
        <v>0.26999000000000001</v>
      </c>
      <c r="I11" s="68">
        <v>0.29320000000000002</v>
      </c>
      <c r="J11" s="68">
        <v>0.28111999999999998</v>
      </c>
      <c r="K11" s="73">
        <v>0.19119</v>
      </c>
      <c r="L11" s="68">
        <v>0.13242999999999999</v>
      </c>
      <c r="M11" s="81">
        <v>0.1401</v>
      </c>
    </row>
    <row r="12" spans="1:13" x14ac:dyDescent="0.2">
      <c r="A12" s="823" t="s">
        <v>86</v>
      </c>
      <c r="B12" s="251">
        <v>250</v>
      </c>
      <c r="C12" s="251">
        <v>21908</v>
      </c>
      <c r="D12" s="262">
        <v>2614</v>
      </c>
      <c r="E12" s="251">
        <v>142</v>
      </c>
      <c r="F12" s="251">
        <v>15439</v>
      </c>
      <c r="G12" s="262">
        <v>1716</v>
      </c>
      <c r="H12" s="251">
        <v>21</v>
      </c>
      <c r="I12" s="251">
        <v>2195</v>
      </c>
      <c r="J12" s="262">
        <v>281</v>
      </c>
      <c r="K12" s="251">
        <v>87</v>
      </c>
      <c r="L12" s="251">
        <v>4274</v>
      </c>
      <c r="M12" s="298">
        <v>617</v>
      </c>
    </row>
    <row r="13" spans="1:13" x14ac:dyDescent="0.2">
      <c r="A13" s="823"/>
      <c r="B13" s="71">
        <v>1</v>
      </c>
      <c r="C13" s="72">
        <v>1</v>
      </c>
      <c r="D13" s="72">
        <v>1</v>
      </c>
      <c r="E13" s="73">
        <v>0.56799999999999995</v>
      </c>
      <c r="F13" s="68">
        <v>0.70472000000000001</v>
      </c>
      <c r="G13" s="68">
        <v>0.65647</v>
      </c>
      <c r="H13" s="73">
        <v>8.4000000000000005E-2</v>
      </c>
      <c r="I13" s="68">
        <v>0.10019</v>
      </c>
      <c r="J13" s="68">
        <v>0.1075</v>
      </c>
      <c r="K13" s="73">
        <v>0.34799999999999998</v>
      </c>
      <c r="L13" s="68">
        <v>0.19509000000000001</v>
      </c>
      <c r="M13" s="81">
        <v>0.23604</v>
      </c>
    </row>
    <row r="14" spans="1:13" x14ac:dyDescent="0.2">
      <c r="A14" s="823" t="s">
        <v>87</v>
      </c>
      <c r="B14" s="251">
        <v>160</v>
      </c>
      <c r="C14" s="251">
        <v>16454</v>
      </c>
      <c r="D14" s="262">
        <v>2397</v>
      </c>
      <c r="E14" s="251">
        <v>132</v>
      </c>
      <c r="F14" s="251">
        <v>13862</v>
      </c>
      <c r="G14" s="262">
        <v>1999</v>
      </c>
      <c r="H14" s="251">
        <v>2</v>
      </c>
      <c r="I14" s="251">
        <v>440</v>
      </c>
      <c r="J14" s="262">
        <v>30</v>
      </c>
      <c r="K14" s="251">
        <v>26</v>
      </c>
      <c r="L14" s="251">
        <v>2152</v>
      </c>
      <c r="M14" s="298">
        <v>368</v>
      </c>
    </row>
    <row r="15" spans="1:13" x14ac:dyDescent="0.2">
      <c r="A15" s="823"/>
      <c r="B15" s="71">
        <v>1</v>
      </c>
      <c r="C15" s="72">
        <v>1</v>
      </c>
      <c r="D15" s="72">
        <v>1</v>
      </c>
      <c r="E15" s="73">
        <v>0.82499999999999996</v>
      </c>
      <c r="F15" s="68">
        <v>0.84247000000000005</v>
      </c>
      <c r="G15" s="68">
        <v>0.83396000000000003</v>
      </c>
      <c r="H15" s="73">
        <v>1.2500000000000001E-2</v>
      </c>
      <c r="I15" s="68">
        <v>2.674E-2</v>
      </c>
      <c r="J15" s="68">
        <v>1.252E-2</v>
      </c>
      <c r="K15" s="73">
        <v>0.16250000000000001</v>
      </c>
      <c r="L15" s="68">
        <v>0.13078999999999999</v>
      </c>
      <c r="M15" s="81">
        <v>0.15353</v>
      </c>
    </row>
    <row r="16" spans="1:13" x14ac:dyDescent="0.2">
      <c r="A16" s="823" t="s">
        <v>88</v>
      </c>
      <c r="B16" s="251">
        <v>109</v>
      </c>
      <c r="C16" s="251">
        <v>7330</v>
      </c>
      <c r="D16" s="262">
        <v>1111</v>
      </c>
      <c r="E16" s="251">
        <v>42</v>
      </c>
      <c r="F16" s="251">
        <v>4200</v>
      </c>
      <c r="G16" s="262">
        <v>582</v>
      </c>
      <c r="H16" s="251">
        <v>15</v>
      </c>
      <c r="I16" s="251">
        <v>968</v>
      </c>
      <c r="J16" s="262">
        <v>208</v>
      </c>
      <c r="K16" s="251">
        <v>52</v>
      </c>
      <c r="L16" s="251">
        <v>2162</v>
      </c>
      <c r="M16" s="298">
        <v>321</v>
      </c>
    </row>
    <row r="17" spans="1:13" x14ac:dyDescent="0.2">
      <c r="A17" s="823"/>
      <c r="B17" s="71">
        <v>1</v>
      </c>
      <c r="C17" s="72">
        <v>1</v>
      </c>
      <c r="D17" s="72">
        <v>1</v>
      </c>
      <c r="E17" s="73">
        <v>0.38532</v>
      </c>
      <c r="F17" s="68">
        <v>0.57299</v>
      </c>
      <c r="G17" s="68">
        <v>0.52385000000000004</v>
      </c>
      <c r="H17" s="73">
        <v>0.13761000000000001</v>
      </c>
      <c r="I17" s="68">
        <v>0.13206000000000001</v>
      </c>
      <c r="J17" s="68">
        <v>0.18722</v>
      </c>
      <c r="K17" s="73">
        <v>0.47705999999999998</v>
      </c>
      <c r="L17" s="68">
        <v>0.29494999999999999</v>
      </c>
      <c r="M17" s="81">
        <v>0.28893000000000002</v>
      </c>
    </row>
    <row r="18" spans="1:13" x14ac:dyDescent="0.2">
      <c r="A18" s="823" t="s">
        <v>89</v>
      </c>
      <c r="B18" s="251">
        <v>1333</v>
      </c>
      <c r="C18" s="251">
        <v>134016</v>
      </c>
      <c r="D18" s="262">
        <v>17407</v>
      </c>
      <c r="E18" s="251">
        <v>1060</v>
      </c>
      <c r="F18" s="251">
        <v>119030</v>
      </c>
      <c r="G18" s="262">
        <v>15184</v>
      </c>
      <c r="H18" s="251">
        <v>46</v>
      </c>
      <c r="I18" s="251">
        <v>4932</v>
      </c>
      <c r="J18" s="262">
        <v>539</v>
      </c>
      <c r="K18" s="251">
        <v>227</v>
      </c>
      <c r="L18" s="251">
        <v>10054</v>
      </c>
      <c r="M18" s="298">
        <v>1684</v>
      </c>
    </row>
    <row r="19" spans="1:13" x14ac:dyDescent="0.2">
      <c r="A19" s="823"/>
      <c r="B19" s="71">
        <v>1</v>
      </c>
      <c r="C19" s="72">
        <v>1</v>
      </c>
      <c r="D19" s="72">
        <v>1</v>
      </c>
      <c r="E19" s="73">
        <v>0.79520000000000002</v>
      </c>
      <c r="F19" s="68">
        <v>0.88817999999999997</v>
      </c>
      <c r="G19" s="68">
        <v>0.87229000000000001</v>
      </c>
      <c r="H19" s="73">
        <v>3.4509999999999999E-2</v>
      </c>
      <c r="I19" s="68">
        <v>3.6799999999999999E-2</v>
      </c>
      <c r="J19" s="68">
        <v>3.0960000000000001E-2</v>
      </c>
      <c r="K19" s="73">
        <v>0.17029</v>
      </c>
      <c r="L19" s="68">
        <v>7.5020000000000003E-2</v>
      </c>
      <c r="M19" s="81">
        <v>9.6740000000000007E-2</v>
      </c>
    </row>
    <row r="20" spans="1:13" ht="12.75" customHeight="1" x14ac:dyDescent="0.2">
      <c r="A20" s="823" t="s">
        <v>90</v>
      </c>
      <c r="B20" s="251">
        <v>123</v>
      </c>
      <c r="C20" s="251">
        <v>6150</v>
      </c>
      <c r="D20" s="262">
        <v>1076</v>
      </c>
      <c r="E20" s="251">
        <v>25</v>
      </c>
      <c r="F20" s="251">
        <v>2835</v>
      </c>
      <c r="G20" s="262">
        <v>319</v>
      </c>
      <c r="H20" s="251">
        <v>1</v>
      </c>
      <c r="I20" s="251">
        <v>36</v>
      </c>
      <c r="J20" s="262">
        <v>14</v>
      </c>
      <c r="K20" s="251">
        <v>97</v>
      </c>
      <c r="L20" s="251">
        <v>3279</v>
      </c>
      <c r="M20" s="298">
        <v>743</v>
      </c>
    </row>
    <row r="21" spans="1:13" x14ac:dyDescent="0.2">
      <c r="A21" s="823"/>
      <c r="B21" s="71">
        <v>1</v>
      </c>
      <c r="C21" s="72">
        <v>1</v>
      </c>
      <c r="D21" s="72">
        <v>1</v>
      </c>
      <c r="E21" s="73">
        <v>0.20324999999999999</v>
      </c>
      <c r="F21" s="68">
        <v>0.46098</v>
      </c>
      <c r="G21" s="68">
        <v>0.29647000000000001</v>
      </c>
      <c r="H21" s="73">
        <v>8.1300000000000001E-3</v>
      </c>
      <c r="I21" s="68">
        <v>5.8500000000000002E-3</v>
      </c>
      <c r="J21" s="68">
        <v>1.3010000000000001E-2</v>
      </c>
      <c r="K21" s="73">
        <v>0.78861999999999999</v>
      </c>
      <c r="L21" s="68">
        <v>0.53317000000000003</v>
      </c>
      <c r="M21" s="81">
        <v>0.69052000000000002</v>
      </c>
    </row>
    <row r="22" spans="1:13" x14ac:dyDescent="0.2">
      <c r="A22" s="823" t="s">
        <v>91</v>
      </c>
      <c r="B22" s="251">
        <v>2338</v>
      </c>
      <c r="C22" s="251">
        <v>265040</v>
      </c>
      <c r="D22" s="262">
        <v>29953</v>
      </c>
      <c r="E22" s="251">
        <v>1666</v>
      </c>
      <c r="F22" s="251">
        <v>183876</v>
      </c>
      <c r="G22" s="262">
        <v>22044</v>
      </c>
      <c r="H22" s="251">
        <v>224</v>
      </c>
      <c r="I22" s="251">
        <v>45396</v>
      </c>
      <c r="J22" s="262">
        <v>3456</v>
      </c>
      <c r="K22" s="251">
        <v>448</v>
      </c>
      <c r="L22" s="251">
        <v>35768</v>
      </c>
      <c r="M22" s="298">
        <v>4453</v>
      </c>
    </row>
    <row r="23" spans="1:13" x14ac:dyDescent="0.2">
      <c r="A23" s="823"/>
      <c r="B23" s="71">
        <v>1</v>
      </c>
      <c r="C23" s="72">
        <v>1</v>
      </c>
      <c r="D23" s="72">
        <v>1</v>
      </c>
      <c r="E23" s="73">
        <v>0.71257000000000004</v>
      </c>
      <c r="F23" s="68">
        <v>0.69377</v>
      </c>
      <c r="G23" s="68">
        <v>0.73594999999999999</v>
      </c>
      <c r="H23" s="73">
        <v>9.5810000000000006E-2</v>
      </c>
      <c r="I23" s="68">
        <v>0.17127999999999999</v>
      </c>
      <c r="J23" s="68">
        <v>0.11538</v>
      </c>
      <c r="K23" s="73">
        <v>0.19162000000000001</v>
      </c>
      <c r="L23" s="68">
        <v>0.13494999999999999</v>
      </c>
      <c r="M23" s="81">
        <v>0.14867</v>
      </c>
    </row>
    <row r="24" spans="1:13" ht="12.75" customHeight="1" x14ac:dyDescent="0.2">
      <c r="A24" s="823" t="s">
        <v>92</v>
      </c>
      <c r="B24" s="251">
        <v>3445</v>
      </c>
      <c r="C24" s="251">
        <v>322704</v>
      </c>
      <c r="D24" s="262">
        <v>42403</v>
      </c>
      <c r="E24" s="251">
        <v>2675</v>
      </c>
      <c r="F24" s="251">
        <v>272849</v>
      </c>
      <c r="G24" s="262">
        <v>34467</v>
      </c>
      <c r="H24" s="251">
        <v>184</v>
      </c>
      <c r="I24" s="251">
        <v>15743</v>
      </c>
      <c r="J24" s="262">
        <v>2304</v>
      </c>
      <c r="K24" s="251">
        <v>586</v>
      </c>
      <c r="L24" s="251">
        <v>34112</v>
      </c>
      <c r="M24" s="298">
        <v>5632</v>
      </c>
    </row>
    <row r="25" spans="1:13" x14ac:dyDescent="0.2">
      <c r="A25" s="823"/>
      <c r="B25" s="71">
        <v>1</v>
      </c>
      <c r="C25" s="72">
        <v>1</v>
      </c>
      <c r="D25" s="72">
        <v>1</v>
      </c>
      <c r="E25" s="73">
        <v>0.77649000000000001</v>
      </c>
      <c r="F25" s="68">
        <v>0.84550999999999998</v>
      </c>
      <c r="G25" s="68">
        <v>0.81284000000000001</v>
      </c>
      <c r="H25" s="73">
        <v>5.3409999999999999E-2</v>
      </c>
      <c r="I25" s="68">
        <v>4.8779999999999997E-2</v>
      </c>
      <c r="J25" s="68">
        <v>5.4339999999999999E-2</v>
      </c>
      <c r="K25" s="73">
        <v>0.1701</v>
      </c>
      <c r="L25" s="68">
        <v>0.10571</v>
      </c>
      <c r="M25" s="81">
        <v>0.13281999999999999</v>
      </c>
    </row>
    <row r="26" spans="1:13" x14ac:dyDescent="0.2">
      <c r="A26" s="823" t="s">
        <v>93</v>
      </c>
      <c r="B26" s="251">
        <v>665</v>
      </c>
      <c r="C26" s="251">
        <v>68846</v>
      </c>
      <c r="D26" s="262">
        <v>7935</v>
      </c>
      <c r="E26" s="251">
        <v>516</v>
      </c>
      <c r="F26" s="251">
        <v>53687</v>
      </c>
      <c r="G26" s="262">
        <v>6616</v>
      </c>
      <c r="H26" s="251">
        <v>30</v>
      </c>
      <c r="I26" s="251">
        <v>7821</v>
      </c>
      <c r="J26" s="262">
        <v>346</v>
      </c>
      <c r="K26" s="251">
        <v>119</v>
      </c>
      <c r="L26" s="251">
        <v>7338</v>
      </c>
      <c r="M26" s="298">
        <v>973</v>
      </c>
    </row>
    <row r="27" spans="1:13" x14ac:dyDescent="0.2">
      <c r="A27" s="823"/>
      <c r="B27" s="71">
        <v>1</v>
      </c>
      <c r="C27" s="72">
        <v>1</v>
      </c>
      <c r="D27" s="72">
        <v>1</v>
      </c>
      <c r="E27" s="73">
        <v>0.77593999999999996</v>
      </c>
      <c r="F27" s="68">
        <v>0.77981</v>
      </c>
      <c r="G27" s="68">
        <v>0.83377000000000001</v>
      </c>
      <c r="H27" s="73">
        <v>4.5109999999999997E-2</v>
      </c>
      <c r="I27" s="68">
        <v>0.11360000000000001</v>
      </c>
      <c r="J27" s="68">
        <v>4.36E-2</v>
      </c>
      <c r="K27" s="73">
        <v>0.17895</v>
      </c>
      <c r="L27" s="68">
        <v>0.10659</v>
      </c>
      <c r="M27" s="81">
        <v>0.12262000000000001</v>
      </c>
    </row>
    <row r="28" spans="1:13" x14ac:dyDescent="0.2">
      <c r="A28" s="823" t="s">
        <v>94</v>
      </c>
      <c r="B28" s="251">
        <v>116</v>
      </c>
      <c r="C28" s="251">
        <v>10408</v>
      </c>
      <c r="D28" s="262">
        <v>1327</v>
      </c>
      <c r="E28" s="251">
        <v>52</v>
      </c>
      <c r="F28" s="251">
        <v>6822</v>
      </c>
      <c r="G28" s="262">
        <v>739</v>
      </c>
      <c r="H28" s="251">
        <v>0</v>
      </c>
      <c r="I28" s="251">
        <v>0</v>
      </c>
      <c r="J28" s="262">
        <v>0</v>
      </c>
      <c r="K28" s="251">
        <v>64</v>
      </c>
      <c r="L28" s="251">
        <v>3586</v>
      </c>
      <c r="M28" s="298">
        <v>588</v>
      </c>
    </row>
    <row r="29" spans="1:13" x14ac:dyDescent="0.2">
      <c r="A29" s="823"/>
      <c r="B29" s="71">
        <v>1</v>
      </c>
      <c r="C29" s="72">
        <v>1</v>
      </c>
      <c r="D29" s="72">
        <v>1</v>
      </c>
      <c r="E29" s="73">
        <v>0.44828000000000001</v>
      </c>
      <c r="F29" s="68">
        <v>0.65546000000000004</v>
      </c>
      <c r="G29" s="68">
        <v>0.55689999999999995</v>
      </c>
      <c r="H29" s="73" t="s">
        <v>452</v>
      </c>
      <c r="I29" s="68" t="s">
        <v>452</v>
      </c>
      <c r="J29" s="68" t="s">
        <v>452</v>
      </c>
      <c r="K29" s="73">
        <v>0.55171999999999999</v>
      </c>
      <c r="L29" s="68">
        <v>0.34454000000000001</v>
      </c>
      <c r="M29" s="81">
        <v>0.44309999999999999</v>
      </c>
    </row>
    <row r="30" spans="1:13" x14ac:dyDescent="0.2">
      <c r="A30" s="823" t="s">
        <v>95</v>
      </c>
      <c r="B30" s="251">
        <v>203</v>
      </c>
      <c r="C30" s="251">
        <v>18260</v>
      </c>
      <c r="D30" s="262">
        <v>2191</v>
      </c>
      <c r="E30" s="251">
        <v>118</v>
      </c>
      <c r="F30" s="251">
        <v>13691</v>
      </c>
      <c r="G30" s="262">
        <v>1487</v>
      </c>
      <c r="H30" s="251">
        <v>22</v>
      </c>
      <c r="I30" s="251">
        <v>3388</v>
      </c>
      <c r="J30" s="262">
        <v>305</v>
      </c>
      <c r="K30" s="251">
        <v>63</v>
      </c>
      <c r="L30" s="251">
        <v>1181</v>
      </c>
      <c r="M30" s="298">
        <v>399</v>
      </c>
    </row>
    <row r="31" spans="1:13" x14ac:dyDescent="0.2">
      <c r="A31" s="823"/>
      <c r="B31" s="71">
        <v>1</v>
      </c>
      <c r="C31" s="72">
        <v>1</v>
      </c>
      <c r="D31" s="72">
        <v>1</v>
      </c>
      <c r="E31" s="73">
        <v>0.58128000000000002</v>
      </c>
      <c r="F31" s="68">
        <v>0.74978</v>
      </c>
      <c r="G31" s="68">
        <v>0.67869000000000002</v>
      </c>
      <c r="H31" s="73">
        <v>0.10836999999999999</v>
      </c>
      <c r="I31" s="68">
        <v>0.18554000000000001</v>
      </c>
      <c r="J31" s="68">
        <v>0.13921</v>
      </c>
      <c r="K31" s="73">
        <v>0.31034</v>
      </c>
      <c r="L31" s="68">
        <v>6.4680000000000001E-2</v>
      </c>
      <c r="M31" s="81">
        <v>0.18210999999999999</v>
      </c>
    </row>
    <row r="32" spans="1:13" x14ac:dyDescent="0.2">
      <c r="A32" s="823" t="s">
        <v>96</v>
      </c>
      <c r="B32" s="251">
        <v>326</v>
      </c>
      <c r="C32" s="251">
        <v>28705</v>
      </c>
      <c r="D32" s="262">
        <v>3796</v>
      </c>
      <c r="E32" s="251">
        <v>175</v>
      </c>
      <c r="F32" s="251">
        <v>21690</v>
      </c>
      <c r="G32" s="262">
        <v>2447</v>
      </c>
      <c r="H32" s="251">
        <v>0</v>
      </c>
      <c r="I32" s="251">
        <v>0</v>
      </c>
      <c r="J32" s="262">
        <v>0</v>
      </c>
      <c r="K32" s="251">
        <v>151</v>
      </c>
      <c r="L32" s="251">
        <v>7015</v>
      </c>
      <c r="M32" s="298">
        <v>1349</v>
      </c>
    </row>
    <row r="33" spans="1:13" x14ac:dyDescent="0.2">
      <c r="A33" s="823"/>
      <c r="B33" s="71">
        <v>1</v>
      </c>
      <c r="C33" s="72">
        <v>1</v>
      </c>
      <c r="D33" s="72">
        <v>1</v>
      </c>
      <c r="E33" s="73">
        <v>0.53681000000000001</v>
      </c>
      <c r="F33" s="68">
        <v>0.75561999999999996</v>
      </c>
      <c r="G33" s="68">
        <v>0.64463000000000004</v>
      </c>
      <c r="H33" s="73" t="s">
        <v>452</v>
      </c>
      <c r="I33" s="68" t="s">
        <v>452</v>
      </c>
      <c r="J33" s="68" t="s">
        <v>452</v>
      </c>
      <c r="K33" s="73">
        <v>0.46318999999999999</v>
      </c>
      <c r="L33" s="68">
        <v>0.24437999999999999</v>
      </c>
      <c r="M33" s="81">
        <v>0.35537000000000002</v>
      </c>
    </row>
    <row r="34" spans="1:13" x14ac:dyDescent="0.2">
      <c r="A34" s="823" t="s">
        <v>97</v>
      </c>
      <c r="B34" s="251">
        <v>788</v>
      </c>
      <c r="C34" s="251">
        <v>68013</v>
      </c>
      <c r="D34" s="262">
        <v>10077</v>
      </c>
      <c r="E34" s="251">
        <v>543</v>
      </c>
      <c r="F34" s="251">
        <v>58050</v>
      </c>
      <c r="G34" s="262">
        <v>7281</v>
      </c>
      <c r="H34" s="251">
        <v>54</v>
      </c>
      <c r="I34" s="251">
        <v>3979</v>
      </c>
      <c r="J34" s="262">
        <v>758</v>
      </c>
      <c r="K34" s="251">
        <v>191</v>
      </c>
      <c r="L34" s="251">
        <v>5984</v>
      </c>
      <c r="M34" s="298">
        <v>2038</v>
      </c>
    </row>
    <row r="35" spans="1:13" x14ac:dyDescent="0.2">
      <c r="A35" s="823"/>
      <c r="B35" s="71">
        <v>1</v>
      </c>
      <c r="C35" s="72">
        <v>1</v>
      </c>
      <c r="D35" s="72">
        <v>1</v>
      </c>
      <c r="E35" s="73">
        <v>0.68908999999999998</v>
      </c>
      <c r="F35" s="68">
        <v>0.85350999999999999</v>
      </c>
      <c r="G35" s="68">
        <v>0.72253999999999996</v>
      </c>
      <c r="H35" s="73">
        <v>6.8529999999999994E-2</v>
      </c>
      <c r="I35" s="68">
        <v>5.8500000000000003E-2</v>
      </c>
      <c r="J35" s="68">
        <v>7.5219999999999995E-2</v>
      </c>
      <c r="K35" s="73">
        <v>0.24238999999999999</v>
      </c>
      <c r="L35" s="68">
        <v>8.7980000000000003E-2</v>
      </c>
      <c r="M35" s="81">
        <v>0.20224</v>
      </c>
    </row>
    <row r="36" spans="1:13" x14ac:dyDescent="0.2">
      <c r="A36" s="848" t="s">
        <v>98</v>
      </c>
      <c r="B36" s="251">
        <v>210</v>
      </c>
      <c r="C36" s="251">
        <v>16744</v>
      </c>
      <c r="D36" s="262">
        <v>1827</v>
      </c>
      <c r="E36" s="251">
        <v>74</v>
      </c>
      <c r="F36" s="251">
        <v>8644</v>
      </c>
      <c r="G36" s="262">
        <v>914</v>
      </c>
      <c r="H36" s="251">
        <v>20</v>
      </c>
      <c r="I36" s="251">
        <v>3010</v>
      </c>
      <c r="J36" s="262">
        <v>264</v>
      </c>
      <c r="K36" s="251">
        <v>116</v>
      </c>
      <c r="L36" s="251">
        <v>5090</v>
      </c>
      <c r="M36" s="298">
        <v>649</v>
      </c>
    </row>
    <row r="37" spans="1:13" x14ac:dyDescent="0.2">
      <c r="A37" s="849"/>
      <c r="B37" s="312">
        <v>1</v>
      </c>
      <c r="C37" s="312">
        <v>1</v>
      </c>
      <c r="D37" s="312">
        <v>1</v>
      </c>
      <c r="E37" s="313">
        <v>0.35238000000000003</v>
      </c>
      <c r="F37" s="314">
        <v>0.51624000000000003</v>
      </c>
      <c r="G37" s="314">
        <v>0.50026999999999999</v>
      </c>
      <c r="H37" s="313">
        <v>9.5240000000000005E-2</v>
      </c>
      <c r="I37" s="314">
        <v>0.17977000000000001</v>
      </c>
      <c r="J37" s="314">
        <v>0.14449999999999999</v>
      </c>
      <c r="K37" s="313">
        <v>0.55237999999999998</v>
      </c>
      <c r="L37" s="314">
        <v>0.30398999999999998</v>
      </c>
      <c r="M37" s="328">
        <v>0.35522999999999999</v>
      </c>
    </row>
    <row r="38" spans="1:13" x14ac:dyDescent="0.2">
      <c r="A38" s="846" t="s">
        <v>113</v>
      </c>
      <c r="B38" s="250">
        <v>13789</v>
      </c>
      <c r="C38" s="250">
        <v>1361097</v>
      </c>
      <c r="D38" s="316">
        <v>169810</v>
      </c>
      <c r="E38" s="250">
        <v>9941</v>
      </c>
      <c r="F38" s="250">
        <v>1047323</v>
      </c>
      <c r="G38" s="316">
        <v>131269</v>
      </c>
      <c r="H38" s="250">
        <v>1042</v>
      </c>
      <c r="I38" s="250">
        <v>139035</v>
      </c>
      <c r="J38" s="316">
        <v>13654</v>
      </c>
      <c r="K38" s="250">
        <v>2806</v>
      </c>
      <c r="L38" s="250">
        <v>174739</v>
      </c>
      <c r="M38" s="303">
        <v>24887</v>
      </c>
    </row>
    <row r="39" spans="1:13" ht="13.5" thickBot="1" x14ac:dyDescent="0.25">
      <c r="A39" s="847"/>
      <c r="B39" s="323">
        <v>1</v>
      </c>
      <c r="C39" s="324">
        <v>1</v>
      </c>
      <c r="D39" s="324">
        <v>1</v>
      </c>
      <c r="E39" s="325">
        <v>0.72094000000000003</v>
      </c>
      <c r="F39" s="326">
        <v>0.76946999999999999</v>
      </c>
      <c r="G39" s="326">
        <v>0.77302999999999999</v>
      </c>
      <c r="H39" s="325">
        <v>7.5569999999999998E-2</v>
      </c>
      <c r="I39" s="326">
        <v>0.10215</v>
      </c>
      <c r="J39" s="326">
        <v>8.0409999999999995E-2</v>
      </c>
      <c r="K39" s="325">
        <v>0.20349999999999999</v>
      </c>
      <c r="L39" s="326">
        <v>0.12837999999999999</v>
      </c>
      <c r="M39" s="329">
        <v>0.14656</v>
      </c>
    </row>
    <row r="41" spans="1:13" s="640" customFormat="1" ht="11.25" x14ac:dyDescent="0.2">
      <c r="A41" s="640" t="str">
        <f>"Anmerkungen. Datengrundlage: Volkshochschul-Statistik "&amp;Hilfswerte!B1&amp;"; Basis: "&amp;Tabelle1!$C$36&amp;" VHS."</f>
        <v>Anmerkungen. Datengrundlage: Volkshochschul-Statistik 2018; Basis: 874 VHS.</v>
      </c>
    </row>
    <row r="43" spans="1:13" x14ac:dyDescent="0.2">
      <c r="A43" s="650" t="s">
        <v>471</v>
      </c>
    </row>
    <row r="44" spans="1:13" x14ac:dyDescent="0.2">
      <c r="A44" s="650" t="s">
        <v>472</v>
      </c>
      <c r="D44" s="653" t="s">
        <v>461</v>
      </c>
    </row>
    <row r="45" spans="1:13" x14ac:dyDescent="0.2">
      <c r="A45" s="651"/>
    </row>
    <row r="46" spans="1:13" x14ac:dyDescent="0.2">
      <c r="A46" s="652" t="s">
        <v>473</v>
      </c>
    </row>
  </sheetData>
  <mergeCells count="27">
    <mergeCell ref="A16:A17"/>
    <mergeCell ref="A30:A31"/>
    <mergeCell ref="A32:A33"/>
    <mergeCell ref="A34:A35"/>
    <mergeCell ref="A36:A37"/>
    <mergeCell ref="A18:A19"/>
    <mergeCell ref="A38:A39"/>
    <mergeCell ref="A28:A29"/>
    <mergeCell ref="A20:A21"/>
    <mergeCell ref="A22:A23"/>
    <mergeCell ref="A24:A25"/>
    <mergeCell ref="A26:A27"/>
    <mergeCell ref="A1:M1"/>
    <mergeCell ref="A2:A5"/>
    <mergeCell ref="B2:D4"/>
    <mergeCell ref="E2:M2"/>
    <mergeCell ref="E3:G3"/>
    <mergeCell ref="H3:J3"/>
    <mergeCell ref="K3:M3"/>
    <mergeCell ref="E4:G4"/>
    <mergeCell ref="H4:J4"/>
    <mergeCell ref="K4:M4"/>
    <mergeCell ref="A8:A9"/>
    <mergeCell ref="A10:A11"/>
    <mergeCell ref="A12:A13"/>
    <mergeCell ref="A14:A15"/>
    <mergeCell ref="A6:A7"/>
  </mergeCells>
  <conditionalFormatting sqref="A7 A9 A11 A13 A15 A17 A19 A21 A23 A25 A27 A29 A31 A33 A35 A37">
    <cfRule type="cellIs" dxfId="353" priority="205" stopIfTrue="1" operator="equal">
      <formula>1</formula>
    </cfRule>
    <cfRule type="cellIs" dxfId="352" priority="206" stopIfTrue="1" operator="lessThan">
      <formula>0.0005</formula>
    </cfRule>
  </conditionalFormatting>
  <conditionalFormatting sqref="A6:M6">
    <cfRule type="cellIs" dxfId="351" priority="184" stopIfTrue="1" operator="equal">
      <formula>0</formula>
    </cfRule>
  </conditionalFormatting>
  <conditionalFormatting sqref="A10:M10">
    <cfRule type="cellIs" dxfId="350" priority="160" stopIfTrue="1" operator="equal">
      <formula>0</formula>
    </cfRule>
  </conditionalFormatting>
  <conditionalFormatting sqref="A12:M12">
    <cfRule type="cellIs" dxfId="349" priority="157" stopIfTrue="1" operator="equal">
      <formula>0</formula>
    </cfRule>
  </conditionalFormatting>
  <conditionalFormatting sqref="A14:M14">
    <cfRule type="cellIs" dxfId="348" priority="136" stopIfTrue="1" operator="equal">
      <formula>0</formula>
    </cfRule>
  </conditionalFormatting>
  <conditionalFormatting sqref="A16:M16">
    <cfRule type="cellIs" dxfId="347" priority="133" stopIfTrue="1" operator="equal">
      <formula>0</formula>
    </cfRule>
  </conditionalFormatting>
  <conditionalFormatting sqref="A18:M18">
    <cfRule type="cellIs" dxfId="346" priority="112" stopIfTrue="1" operator="equal">
      <formula>0</formula>
    </cfRule>
  </conditionalFormatting>
  <conditionalFormatting sqref="A20:M20">
    <cfRule type="cellIs" dxfId="345" priority="109" stopIfTrue="1" operator="equal">
      <formula>0</formula>
    </cfRule>
  </conditionalFormatting>
  <conditionalFormatting sqref="A22:M22">
    <cfRule type="cellIs" dxfId="344" priority="88" stopIfTrue="1" operator="equal">
      <formula>0</formula>
    </cfRule>
  </conditionalFormatting>
  <conditionalFormatting sqref="A24:M24">
    <cfRule type="cellIs" dxfId="343" priority="85" stopIfTrue="1" operator="equal">
      <formula>0</formula>
    </cfRule>
  </conditionalFormatting>
  <conditionalFormatting sqref="A26:M26">
    <cfRule type="cellIs" dxfId="342" priority="64" stopIfTrue="1" operator="equal">
      <formula>0</formula>
    </cfRule>
  </conditionalFormatting>
  <conditionalFormatting sqref="A28:M28">
    <cfRule type="cellIs" dxfId="341" priority="61" stopIfTrue="1" operator="equal">
      <formula>0</formula>
    </cfRule>
  </conditionalFormatting>
  <conditionalFormatting sqref="A30:M30">
    <cfRule type="cellIs" dxfId="340" priority="40" stopIfTrue="1" operator="equal">
      <formula>0</formula>
    </cfRule>
  </conditionalFormatting>
  <conditionalFormatting sqref="A32:M32">
    <cfRule type="cellIs" dxfId="339" priority="37" stopIfTrue="1" operator="equal">
      <formula>0</formula>
    </cfRule>
  </conditionalFormatting>
  <conditionalFormatting sqref="A34:M34">
    <cfRule type="cellIs" dxfId="338" priority="16" stopIfTrue="1" operator="equal">
      <formula>0</formula>
    </cfRule>
  </conditionalFormatting>
  <conditionalFormatting sqref="A36:M36">
    <cfRule type="cellIs" dxfId="337" priority="13" stopIfTrue="1" operator="equal">
      <formula>0</formula>
    </cfRule>
  </conditionalFormatting>
  <conditionalFormatting sqref="B8:M8">
    <cfRule type="cellIs" dxfId="336" priority="181" stopIfTrue="1" operator="equal">
      <formula>0</formula>
    </cfRule>
  </conditionalFormatting>
  <conditionalFormatting sqref="B38:M38">
    <cfRule type="cellIs" dxfId="335" priority="1" stopIfTrue="1" operator="equal">
      <formula>0</formula>
    </cfRule>
  </conditionalFormatting>
  <hyperlinks>
    <hyperlink ref="A46" r:id="rId1" display="Publikation und Tabellen stehen unter der Lizenz CC BY-SA DEED 4.0." xr:uid="{9E81C813-22FE-4AFB-B3E6-474EC3EC8412}"/>
    <hyperlink ref="D44" r:id="rId2" xr:uid="{D9418A8D-A7FF-4CBC-B96D-043BCFFFB08B}"/>
  </hyperlinks>
  <pageMargins left="0.7" right="0.7" top="0.78740157499999996" bottom="0.78740157499999996" header="0.3" footer="0.3"/>
  <pageSetup paperSize="9" scale="66" orientation="portrait" horizontalDpi="4294967295" verticalDpi="4294967295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D3F9-A0DD-465C-84F9-5ABFCA48A205}">
  <dimension ref="A1:K27"/>
  <sheetViews>
    <sheetView view="pageBreakPreview" zoomScaleNormal="100" zoomScaleSheetLayoutView="100" workbookViewId="0">
      <selection sqref="A1:I1"/>
    </sheetView>
  </sheetViews>
  <sheetFormatPr baseColWidth="10" defaultRowHeight="12.75" x14ac:dyDescent="0.2"/>
  <cols>
    <col min="1" max="1" width="19.42578125" style="9" customWidth="1"/>
    <col min="2" max="2" width="10.42578125" style="9" customWidth="1"/>
    <col min="3" max="6" width="9.28515625" style="9" customWidth="1"/>
    <col min="7" max="7" width="10.140625" style="9" customWidth="1"/>
    <col min="8" max="8" width="9.28515625" style="9" customWidth="1"/>
    <col min="9" max="9" width="10" style="9" customWidth="1"/>
    <col min="10" max="10" width="9.140625" style="9" customWidth="1"/>
    <col min="11" max="16384" width="11.42578125" style="9"/>
  </cols>
  <sheetData>
    <row r="1" spans="1:11" ht="39" customHeight="1" thickBot="1" x14ac:dyDescent="0.25">
      <c r="A1" s="676" t="str">
        <f>"Tabelle 10: Zeitorganisation von Kursen nach Programmbereichen " &amp;Hilfswerte!B1</f>
        <v>Tabelle 10: Zeitorganisation von Kursen nach Programmbereichen 2018</v>
      </c>
      <c r="B1" s="676"/>
      <c r="C1" s="676"/>
      <c r="D1" s="676"/>
      <c r="E1" s="676"/>
      <c r="F1" s="676"/>
      <c r="G1" s="676"/>
      <c r="H1" s="676"/>
      <c r="I1" s="676"/>
      <c r="J1" s="88"/>
    </row>
    <row r="2" spans="1:11" ht="14.25" customHeight="1" x14ac:dyDescent="0.2">
      <c r="A2" s="850" t="s">
        <v>285</v>
      </c>
      <c r="B2" s="852" t="s">
        <v>28</v>
      </c>
      <c r="C2" s="854" t="s">
        <v>286</v>
      </c>
      <c r="D2" s="855">
        <v>0</v>
      </c>
      <c r="E2" s="856" t="s">
        <v>287</v>
      </c>
      <c r="F2" s="854">
        <v>0</v>
      </c>
      <c r="G2" s="857" t="s">
        <v>377</v>
      </c>
      <c r="H2" s="859" t="s">
        <v>415</v>
      </c>
      <c r="I2" s="861" t="s">
        <v>378</v>
      </c>
    </row>
    <row r="3" spans="1:11" ht="32.25" customHeight="1" x14ac:dyDescent="0.2">
      <c r="A3" s="851"/>
      <c r="B3" s="853">
        <v>0</v>
      </c>
      <c r="C3" s="89" t="s">
        <v>376</v>
      </c>
      <c r="D3" s="90" t="s">
        <v>288</v>
      </c>
      <c r="E3" s="90" t="s">
        <v>289</v>
      </c>
      <c r="F3" s="90" t="s">
        <v>288</v>
      </c>
      <c r="G3" s="858">
        <v>0</v>
      </c>
      <c r="H3" s="860">
        <v>0</v>
      </c>
      <c r="I3" s="862">
        <v>0</v>
      </c>
    </row>
    <row r="4" spans="1:11" ht="28.5" customHeight="1" x14ac:dyDescent="0.2">
      <c r="A4" s="846" t="s">
        <v>117</v>
      </c>
      <c r="B4" s="373">
        <v>32361</v>
      </c>
      <c r="C4" s="374">
        <v>5590</v>
      </c>
      <c r="D4" s="374">
        <v>10170</v>
      </c>
      <c r="E4" s="374">
        <v>598</v>
      </c>
      <c r="F4" s="374">
        <v>1779</v>
      </c>
      <c r="G4" s="374">
        <v>11272</v>
      </c>
      <c r="H4" s="374">
        <v>1781</v>
      </c>
      <c r="I4" s="375">
        <v>1171</v>
      </c>
    </row>
    <row r="5" spans="1:11" ht="28.5" customHeight="1" x14ac:dyDescent="0.2">
      <c r="A5" s="864"/>
      <c r="B5" s="376">
        <v>1</v>
      </c>
      <c r="C5" s="377">
        <v>0.17274</v>
      </c>
      <c r="D5" s="377">
        <v>0.31426999999999999</v>
      </c>
      <c r="E5" s="377">
        <v>1.848E-2</v>
      </c>
      <c r="F5" s="377">
        <v>5.4969999999999998E-2</v>
      </c>
      <c r="G5" s="377">
        <v>0.34832000000000002</v>
      </c>
      <c r="H5" s="377">
        <v>5.5039999999999999E-2</v>
      </c>
      <c r="I5" s="378">
        <v>3.619E-2</v>
      </c>
      <c r="K5" s="85"/>
    </row>
    <row r="6" spans="1:11" ht="28.5" customHeight="1" x14ac:dyDescent="0.2">
      <c r="A6" s="863" t="s">
        <v>141</v>
      </c>
      <c r="B6" s="379">
        <v>77432</v>
      </c>
      <c r="C6" s="380">
        <v>27534</v>
      </c>
      <c r="D6" s="380">
        <v>22616</v>
      </c>
      <c r="E6" s="380">
        <v>2622</v>
      </c>
      <c r="F6" s="380">
        <v>2857</v>
      </c>
      <c r="G6" s="380">
        <v>11435</v>
      </c>
      <c r="H6" s="380">
        <v>8530</v>
      </c>
      <c r="I6" s="381">
        <v>1838</v>
      </c>
    </row>
    <row r="7" spans="1:11" ht="28.5" customHeight="1" x14ac:dyDescent="0.2">
      <c r="A7" s="864"/>
      <c r="B7" s="376">
        <v>1</v>
      </c>
      <c r="C7" s="377">
        <v>0.35559000000000002</v>
      </c>
      <c r="D7" s="377">
        <v>0.29208000000000001</v>
      </c>
      <c r="E7" s="377">
        <v>3.3860000000000001E-2</v>
      </c>
      <c r="F7" s="377">
        <v>3.6900000000000002E-2</v>
      </c>
      <c r="G7" s="377">
        <v>0.14768000000000001</v>
      </c>
      <c r="H7" s="377">
        <v>0.11015999999999999</v>
      </c>
      <c r="I7" s="378">
        <v>2.3740000000000001E-2</v>
      </c>
    </row>
    <row r="8" spans="1:11" ht="28.5" customHeight="1" x14ac:dyDescent="0.2">
      <c r="A8" s="863" t="s">
        <v>21</v>
      </c>
      <c r="B8" s="379">
        <v>163988</v>
      </c>
      <c r="C8" s="380">
        <v>76153</v>
      </c>
      <c r="D8" s="380">
        <v>55179</v>
      </c>
      <c r="E8" s="380">
        <v>4029</v>
      </c>
      <c r="F8" s="380">
        <v>3014</v>
      </c>
      <c r="G8" s="380">
        <v>20280</v>
      </c>
      <c r="H8" s="380">
        <v>3435</v>
      </c>
      <c r="I8" s="381">
        <v>1898</v>
      </c>
    </row>
    <row r="9" spans="1:11" ht="28.5" customHeight="1" x14ac:dyDescent="0.2">
      <c r="A9" s="864"/>
      <c r="B9" s="376">
        <v>1</v>
      </c>
      <c r="C9" s="377">
        <v>0.46438000000000001</v>
      </c>
      <c r="D9" s="377">
        <v>0.33648</v>
      </c>
      <c r="E9" s="377">
        <v>2.4570000000000002E-2</v>
      </c>
      <c r="F9" s="377">
        <v>1.8380000000000001E-2</v>
      </c>
      <c r="G9" s="377">
        <v>0.12367</v>
      </c>
      <c r="H9" s="377">
        <v>2.095E-2</v>
      </c>
      <c r="I9" s="378">
        <v>1.157E-2</v>
      </c>
    </row>
    <row r="10" spans="1:11" ht="28.5" customHeight="1" x14ac:dyDescent="0.2">
      <c r="A10" s="863" t="s">
        <v>22</v>
      </c>
      <c r="B10" s="379">
        <v>162248</v>
      </c>
      <c r="C10" s="380">
        <v>55752</v>
      </c>
      <c r="D10" s="380">
        <v>43091</v>
      </c>
      <c r="E10" s="380">
        <v>8529</v>
      </c>
      <c r="F10" s="380">
        <v>47152</v>
      </c>
      <c r="G10" s="380">
        <v>2795</v>
      </c>
      <c r="H10" s="380">
        <v>1681</v>
      </c>
      <c r="I10" s="381">
        <v>3248</v>
      </c>
    </row>
    <row r="11" spans="1:11" ht="28.5" customHeight="1" x14ac:dyDescent="0.2">
      <c r="A11" s="864"/>
      <c r="B11" s="376">
        <v>1</v>
      </c>
      <c r="C11" s="377">
        <v>0.34361999999999998</v>
      </c>
      <c r="D11" s="377">
        <v>0.26558999999999999</v>
      </c>
      <c r="E11" s="377">
        <v>5.2569999999999999E-2</v>
      </c>
      <c r="F11" s="377">
        <v>0.29061999999999999</v>
      </c>
      <c r="G11" s="377">
        <v>1.7229999999999999E-2</v>
      </c>
      <c r="H11" s="377">
        <v>1.0359999999999999E-2</v>
      </c>
      <c r="I11" s="378">
        <v>2.002E-2</v>
      </c>
    </row>
    <row r="12" spans="1:11" ht="28.5" customHeight="1" x14ac:dyDescent="0.2">
      <c r="A12" s="863" t="s">
        <v>397</v>
      </c>
      <c r="B12" s="379">
        <v>43020</v>
      </c>
      <c r="C12" s="380">
        <v>7350</v>
      </c>
      <c r="D12" s="380">
        <v>10224</v>
      </c>
      <c r="E12" s="380">
        <v>3410</v>
      </c>
      <c r="F12" s="380">
        <v>5128</v>
      </c>
      <c r="G12" s="380">
        <v>9317</v>
      </c>
      <c r="H12" s="380">
        <v>4131</v>
      </c>
      <c r="I12" s="381">
        <v>3460</v>
      </c>
    </row>
    <row r="13" spans="1:11" ht="28.5" customHeight="1" x14ac:dyDescent="0.2">
      <c r="A13" s="864"/>
      <c r="B13" s="376">
        <v>1</v>
      </c>
      <c r="C13" s="377">
        <v>0.17085</v>
      </c>
      <c r="D13" s="377">
        <v>0.23766000000000001</v>
      </c>
      <c r="E13" s="377">
        <v>7.9269999999999993E-2</v>
      </c>
      <c r="F13" s="377">
        <v>0.1192</v>
      </c>
      <c r="G13" s="377">
        <v>0.21657000000000001</v>
      </c>
      <c r="H13" s="377">
        <v>9.6030000000000004E-2</v>
      </c>
      <c r="I13" s="378">
        <v>8.0430000000000001E-2</v>
      </c>
    </row>
    <row r="14" spans="1:11" ht="28.5" customHeight="1" x14ac:dyDescent="0.2">
      <c r="A14" s="863" t="s">
        <v>409</v>
      </c>
      <c r="B14" s="379">
        <v>6744</v>
      </c>
      <c r="C14" s="380">
        <v>271</v>
      </c>
      <c r="D14" s="380">
        <v>2925</v>
      </c>
      <c r="E14" s="380">
        <v>687</v>
      </c>
      <c r="F14" s="380">
        <v>2356</v>
      </c>
      <c r="G14" s="380">
        <v>108</v>
      </c>
      <c r="H14" s="380">
        <v>76</v>
      </c>
      <c r="I14" s="381">
        <v>321</v>
      </c>
    </row>
    <row r="15" spans="1:11" ht="28.5" customHeight="1" x14ac:dyDescent="0.2">
      <c r="A15" s="864"/>
      <c r="B15" s="376">
        <v>1</v>
      </c>
      <c r="C15" s="377">
        <v>4.018E-2</v>
      </c>
      <c r="D15" s="377">
        <v>0.43371999999999999</v>
      </c>
      <c r="E15" s="377">
        <v>0.10187</v>
      </c>
      <c r="F15" s="377">
        <v>0.34934999999999999</v>
      </c>
      <c r="G15" s="377">
        <v>1.601E-2</v>
      </c>
      <c r="H15" s="377">
        <v>1.1270000000000001E-2</v>
      </c>
      <c r="I15" s="378">
        <v>4.7600000000000003E-2</v>
      </c>
    </row>
    <row r="16" spans="1:11" ht="28.5" customHeight="1" x14ac:dyDescent="0.2">
      <c r="A16" s="863" t="s">
        <v>45</v>
      </c>
      <c r="B16" s="382">
        <v>5169</v>
      </c>
      <c r="C16" s="383">
        <v>532</v>
      </c>
      <c r="D16" s="383">
        <v>2670</v>
      </c>
      <c r="E16" s="383">
        <v>206</v>
      </c>
      <c r="F16" s="383">
        <v>1494</v>
      </c>
      <c r="G16" s="383">
        <v>139</v>
      </c>
      <c r="H16" s="383">
        <v>43</v>
      </c>
      <c r="I16" s="384">
        <v>85</v>
      </c>
    </row>
    <row r="17" spans="1:9" ht="28.5" customHeight="1" x14ac:dyDescent="0.2">
      <c r="A17" s="849"/>
      <c r="B17" s="385">
        <v>1</v>
      </c>
      <c r="C17" s="386">
        <v>0.10292</v>
      </c>
      <c r="D17" s="386">
        <v>0.51654</v>
      </c>
      <c r="E17" s="386">
        <v>3.9849999999999997E-2</v>
      </c>
      <c r="F17" s="386">
        <v>0.28903000000000001</v>
      </c>
      <c r="G17" s="386">
        <v>2.6890000000000001E-2</v>
      </c>
      <c r="H17" s="386">
        <v>8.3199999999999993E-3</v>
      </c>
      <c r="I17" s="387">
        <v>1.644E-2</v>
      </c>
    </row>
    <row r="18" spans="1:9" ht="28.5" customHeight="1" x14ac:dyDescent="0.2">
      <c r="A18" s="846" t="s">
        <v>446</v>
      </c>
      <c r="B18" s="391">
        <v>490962</v>
      </c>
      <c r="C18" s="392">
        <v>173182</v>
      </c>
      <c r="D18" s="392">
        <v>146875</v>
      </c>
      <c r="E18" s="392">
        <v>20081</v>
      </c>
      <c r="F18" s="392">
        <v>63780</v>
      </c>
      <c r="G18" s="392">
        <v>55346</v>
      </c>
      <c r="H18" s="392">
        <v>19677</v>
      </c>
      <c r="I18" s="393">
        <v>12021</v>
      </c>
    </row>
    <row r="19" spans="1:9" ht="28.5" customHeight="1" thickBot="1" x14ac:dyDescent="0.25">
      <c r="A19" s="847"/>
      <c r="B19" s="388">
        <v>1</v>
      </c>
      <c r="C19" s="389">
        <v>0.35274</v>
      </c>
      <c r="D19" s="389">
        <v>0.29915999999999998</v>
      </c>
      <c r="E19" s="389">
        <v>4.0899999999999999E-2</v>
      </c>
      <c r="F19" s="389">
        <v>0.12991</v>
      </c>
      <c r="G19" s="389">
        <v>0.11273</v>
      </c>
      <c r="H19" s="389">
        <v>4.0079999999999998E-2</v>
      </c>
      <c r="I19" s="390">
        <v>2.4479999999999998E-2</v>
      </c>
    </row>
    <row r="21" spans="1:9" s="640" customFormat="1" ht="11.25" x14ac:dyDescent="0.2">
      <c r="A21" s="640" t="str">
        <f>"Anmerkungen. Datengrundlage: Volkshochschul-Statistik "&amp;Hilfswerte!B1&amp;"; Basis: "&amp;Tabelle1!$C$36&amp;" VHS."</f>
        <v>Anmerkungen. Datengrundlage: Volkshochschul-Statistik 2018; Basis: 874 VHS.</v>
      </c>
    </row>
    <row r="22" spans="1:9" s="640" customFormat="1" ht="11.25" x14ac:dyDescent="0.2">
      <c r="A22" s="640" t="s">
        <v>467</v>
      </c>
    </row>
    <row r="24" spans="1:9" x14ac:dyDescent="0.2">
      <c r="A24" s="650" t="s">
        <v>471</v>
      </c>
    </row>
    <row r="25" spans="1:9" x14ac:dyDescent="0.2">
      <c r="A25" s="650" t="s">
        <v>472</v>
      </c>
      <c r="D25" s="653" t="s">
        <v>461</v>
      </c>
    </row>
    <row r="26" spans="1:9" x14ac:dyDescent="0.2">
      <c r="A26" s="651"/>
    </row>
    <row r="27" spans="1:9" x14ac:dyDescent="0.2">
      <c r="A27" s="652" t="s">
        <v>473</v>
      </c>
    </row>
  </sheetData>
  <mergeCells count="16">
    <mergeCell ref="A16:A17"/>
    <mergeCell ref="A18:A19"/>
    <mergeCell ref="A4:A5"/>
    <mergeCell ref="A6:A7"/>
    <mergeCell ref="A8:A9"/>
    <mergeCell ref="A10:A11"/>
    <mergeCell ref="A12:A13"/>
    <mergeCell ref="A14:A15"/>
    <mergeCell ref="A1:I1"/>
    <mergeCell ref="A2:A3"/>
    <mergeCell ref="B2:B3"/>
    <mergeCell ref="C2:D2"/>
    <mergeCell ref="E2:F2"/>
    <mergeCell ref="G2:G3"/>
    <mergeCell ref="H2:H3"/>
    <mergeCell ref="I2:I3"/>
  </mergeCells>
  <conditionalFormatting sqref="A4:I4 K4:IV4 A6:I6 K6:IV6 K8:IV8 K10:IV10 K12:IV12 K14:IV14 A16:I16 K16:IV16">
    <cfRule type="cellIs" dxfId="334" priority="18" stopIfTrue="1" operator="equal">
      <formula>0</formula>
    </cfRule>
  </conditionalFormatting>
  <conditionalFormatting sqref="A5:I5 K5 M5:IV5 A7:I7 K7:IV7 K9:IV9 K11:IV11 K13:IV13 K15:IV15 A17:I17 K17:IV17">
    <cfRule type="cellIs" dxfId="333" priority="16" stopIfTrue="1" operator="equal">
      <formula>1</formula>
    </cfRule>
    <cfRule type="cellIs" dxfId="332" priority="17" stopIfTrue="1" operator="lessThan">
      <formula>0.0005</formula>
    </cfRule>
  </conditionalFormatting>
  <conditionalFormatting sqref="A8:I8">
    <cfRule type="cellIs" dxfId="331" priority="15" stopIfTrue="1" operator="equal">
      <formula>0</formula>
    </cfRule>
  </conditionalFormatting>
  <conditionalFormatting sqref="A9:I9">
    <cfRule type="cellIs" dxfId="330" priority="13" stopIfTrue="1" operator="equal">
      <formula>1</formula>
    </cfRule>
    <cfRule type="cellIs" dxfId="329" priority="14" stopIfTrue="1" operator="lessThan">
      <formula>0.0005</formula>
    </cfRule>
  </conditionalFormatting>
  <conditionalFormatting sqref="A10:I10">
    <cfRule type="cellIs" dxfId="328" priority="9" stopIfTrue="1" operator="equal">
      <formula>0</formula>
    </cfRule>
  </conditionalFormatting>
  <conditionalFormatting sqref="A11:I11">
    <cfRule type="cellIs" dxfId="327" priority="7" stopIfTrue="1" operator="equal">
      <formula>1</formula>
    </cfRule>
    <cfRule type="cellIs" dxfId="326" priority="8" stopIfTrue="1" operator="lessThan">
      <formula>0.0005</formula>
    </cfRule>
  </conditionalFormatting>
  <conditionalFormatting sqref="A12:I12">
    <cfRule type="cellIs" dxfId="325" priority="6" stopIfTrue="1" operator="equal">
      <formula>0</formula>
    </cfRule>
  </conditionalFormatting>
  <conditionalFormatting sqref="A13:I13">
    <cfRule type="cellIs" dxfId="324" priority="4" stopIfTrue="1" operator="equal">
      <formula>1</formula>
    </cfRule>
    <cfRule type="cellIs" dxfId="323" priority="5" stopIfTrue="1" operator="lessThan">
      <formula>0.0005</formula>
    </cfRule>
  </conditionalFormatting>
  <conditionalFormatting sqref="A14:I14">
    <cfRule type="cellIs" dxfId="322" priority="3" stopIfTrue="1" operator="equal">
      <formula>0</formula>
    </cfRule>
  </conditionalFormatting>
  <conditionalFormatting sqref="A15:I15">
    <cfRule type="cellIs" dxfId="321" priority="1" stopIfTrue="1" operator="equal">
      <formula>1</formula>
    </cfRule>
    <cfRule type="cellIs" dxfId="320" priority="2" stopIfTrue="1" operator="lessThan">
      <formula>0.0005</formula>
    </cfRule>
  </conditionalFormatting>
  <hyperlinks>
    <hyperlink ref="A27" r:id="rId1" display="Publikation und Tabellen stehen unter der Lizenz CC BY-SA DEED 4.0." xr:uid="{B0B18576-C70B-4283-9F89-CB2CFD5C66FD}"/>
    <hyperlink ref="D25" r:id="rId2" xr:uid="{994EC7B9-E136-4BB1-9695-B66E0B8A15F3}"/>
  </hyperlinks>
  <pageMargins left="0.78740157480314965" right="0.78740157480314965" top="0.98425196850393704" bottom="0.98425196850393704" header="0.51181102362204722" footer="0.51181102362204722"/>
  <pageSetup paperSize="9" scale="90" orientation="portrait" r:id="rId3"/>
  <headerFooter scaleWithDoc="0" alignWithMargins="0"/>
  <legacyDrawingHF r:id="rId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FDC90-D5A6-4112-82F5-93B95E8F68B7}">
  <dimension ref="A1:AP45"/>
  <sheetViews>
    <sheetView view="pageBreakPreview" zoomScaleNormal="100" zoomScaleSheetLayoutView="100" workbookViewId="0">
      <selection sqref="A1:O1"/>
    </sheetView>
  </sheetViews>
  <sheetFormatPr baseColWidth="10" defaultRowHeight="12.75" x14ac:dyDescent="0.2"/>
  <cols>
    <col min="1" max="1" width="17.28515625" style="9" customWidth="1"/>
    <col min="2" max="2" width="6.140625" style="9" customWidth="1"/>
    <col min="3" max="3" width="7.5703125" style="9" customWidth="1"/>
    <col min="4" max="4" width="6.28515625" style="9" customWidth="1"/>
    <col min="5" max="5" width="5.7109375" style="9" customWidth="1"/>
    <col min="6" max="7" width="7" style="9" customWidth="1"/>
    <col min="8" max="8" width="5.85546875" style="9" customWidth="1"/>
    <col min="9" max="10" width="7" style="9" customWidth="1"/>
    <col min="11" max="11" width="5.85546875" style="9" customWidth="1"/>
    <col min="12" max="13" width="7" style="9" customWidth="1"/>
    <col min="14" max="14" width="6.28515625" style="9" customWidth="1"/>
    <col min="15" max="15" width="7.5703125" style="9" customWidth="1"/>
    <col min="16" max="16" width="7" style="9" customWidth="1"/>
    <col min="17" max="17" width="17.5703125" style="9" customWidth="1"/>
    <col min="18" max="20" width="7" style="9" customWidth="1"/>
    <col min="21" max="21" width="5.85546875" style="9" customWidth="1"/>
    <col min="22" max="22" width="7.5703125" style="9" customWidth="1"/>
    <col min="23" max="23" width="7" style="9" customWidth="1"/>
    <col min="24" max="24" width="5.85546875" style="9" customWidth="1"/>
    <col min="25" max="25" width="7.5703125" style="9" customWidth="1"/>
    <col min="26" max="26" width="7" style="9" customWidth="1"/>
    <col min="27" max="27" width="5.85546875" style="9" customWidth="1"/>
    <col min="28" max="28" width="7.5703125" style="9" customWidth="1"/>
    <col min="29" max="29" width="7" style="9" customWidth="1"/>
    <col min="30" max="30" width="19.42578125" style="9" customWidth="1"/>
    <col min="31" max="31" width="7.140625" style="9" customWidth="1"/>
    <col min="32" max="32" width="7.5703125" style="9" customWidth="1"/>
    <col min="33" max="33" width="7" style="9" customWidth="1"/>
    <col min="34" max="34" width="5.85546875" style="9" customWidth="1"/>
    <col min="35" max="35" width="7.5703125" style="9" customWidth="1"/>
    <col min="36" max="36" width="7" style="9" customWidth="1"/>
    <col min="37" max="37" width="5.85546875" style="9" customWidth="1"/>
    <col min="38" max="38" width="7.5703125" style="9" customWidth="1"/>
    <col min="39" max="39" width="7" style="9" customWidth="1"/>
    <col min="40" max="40" width="6.28515625" style="9" customWidth="1"/>
    <col min="41" max="41" width="7.5703125" style="9" customWidth="1"/>
    <col min="42" max="42" width="7.85546875" style="9" customWidth="1"/>
    <col min="43" max="16384" width="11.42578125" style="9"/>
  </cols>
  <sheetData>
    <row r="1" spans="1:42" s="3" customFormat="1" ht="37.5" customHeight="1" thickBot="1" x14ac:dyDescent="0.25">
      <c r="A1" s="687" t="str">
        <f>"Tabelle 11: Kurse in Zusammenarbeit mit anderen Einrichtungen nach Ländern " &amp;Hilfswerte!B1</f>
        <v>Tabelle 11: Kurse in Zusammenarbeit mit anderen Einrichtungen nach Ländern 2018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88"/>
      <c r="Q1" s="676" t="str">
        <f>"noch Tabelle 11: Kurse in Zusammenarbeit mit anderen Einrichtungen nach Ländern " &amp;Hilfswerte!B1</f>
        <v>noch Tabelle 11: Kurse in Zusammenarbeit mit anderen Einrichtungen nach Ländern 2018</v>
      </c>
      <c r="R1" s="676"/>
      <c r="S1" s="676"/>
      <c r="T1" s="676"/>
      <c r="U1" s="676"/>
      <c r="V1" s="676"/>
      <c r="W1" s="676"/>
      <c r="X1" s="676"/>
      <c r="Y1" s="676"/>
      <c r="Z1" s="676"/>
      <c r="AA1" s="676"/>
      <c r="AB1" s="676"/>
      <c r="AC1" s="676"/>
      <c r="AD1" s="676" t="str">
        <f>"noch Tabelle 11: Kurse in Zusammenarbeit mit anderen Einrichtungen nach Ländern " &amp;Hilfswerte!B1</f>
        <v>noch Tabelle 11: Kurse in Zusammenarbeit mit anderen Einrichtungen nach Ländern 2018</v>
      </c>
      <c r="AE1" s="676"/>
      <c r="AF1" s="676"/>
      <c r="AG1" s="676"/>
      <c r="AH1" s="676"/>
      <c r="AI1" s="676"/>
      <c r="AJ1" s="676"/>
      <c r="AK1" s="676"/>
      <c r="AL1" s="676"/>
      <c r="AM1" s="676"/>
      <c r="AN1" s="676"/>
      <c r="AO1" s="676"/>
      <c r="AP1" s="676"/>
    </row>
    <row r="2" spans="1:42" s="3" customFormat="1" ht="37.5" customHeight="1" thickBot="1" x14ac:dyDescent="0.25">
      <c r="A2" s="875" t="s">
        <v>14</v>
      </c>
      <c r="B2" s="865" t="s">
        <v>28</v>
      </c>
      <c r="C2" s="865"/>
      <c r="D2" s="865"/>
      <c r="E2" s="867" t="s">
        <v>290</v>
      </c>
      <c r="F2" s="867"/>
      <c r="G2" s="867"/>
      <c r="H2" s="867"/>
      <c r="I2" s="867"/>
      <c r="J2" s="867"/>
      <c r="K2" s="867"/>
      <c r="L2" s="867"/>
      <c r="M2" s="867"/>
      <c r="N2" s="867"/>
      <c r="O2" s="867"/>
      <c r="P2" s="868"/>
      <c r="Q2" s="420"/>
      <c r="R2" s="867" t="s">
        <v>290</v>
      </c>
      <c r="S2" s="867"/>
      <c r="T2" s="867"/>
      <c r="U2" s="867"/>
      <c r="V2" s="867"/>
      <c r="W2" s="867"/>
      <c r="X2" s="867"/>
      <c r="Y2" s="867"/>
      <c r="Z2" s="867"/>
      <c r="AA2" s="867"/>
      <c r="AB2" s="867"/>
      <c r="AC2" s="868"/>
      <c r="AD2" s="420"/>
      <c r="AE2" s="867" t="s">
        <v>290</v>
      </c>
      <c r="AF2" s="867"/>
      <c r="AG2" s="867"/>
      <c r="AH2" s="867"/>
      <c r="AI2" s="867"/>
      <c r="AJ2" s="867"/>
      <c r="AK2" s="867"/>
      <c r="AL2" s="867"/>
      <c r="AM2" s="867"/>
      <c r="AN2" s="867"/>
      <c r="AO2" s="867"/>
      <c r="AP2" s="868"/>
    </row>
    <row r="3" spans="1:42" s="92" customFormat="1" ht="36.75" customHeight="1" x14ac:dyDescent="0.2">
      <c r="A3" s="876"/>
      <c r="B3" s="866"/>
      <c r="C3" s="866"/>
      <c r="D3" s="866"/>
      <c r="E3" s="869" t="s">
        <v>416</v>
      </c>
      <c r="F3" s="870"/>
      <c r="G3" s="870"/>
      <c r="H3" s="870" t="s">
        <v>291</v>
      </c>
      <c r="I3" s="870"/>
      <c r="J3" s="870"/>
      <c r="K3" s="870" t="s">
        <v>417</v>
      </c>
      <c r="L3" s="870"/>
      <c r="M3" s="870"/>
      <c r="N3" s="870" t="s">
        <v>292</v>
      </c>
      <c r="O3" s="870"/>
      <c r="P3" s="874"/>
      <c r="Q3" s="875" t="s">
        <v>14</v>
      </c>
      <c r="R3" s="877" t="s">
        <v>476</v>
      </c>
      <c r="S3" s="878"/>
      <c r="T3" s="879"/>
      <c r="U3" s="870" t="s">
        <v>293</v>
      </c>
      <c r="V3" s="870"/>
      <c r="W3" s="870"/>
      <c r="X3" s="870" t="s">
        <v>418</v>
      </c>
      <c r="Y3" s="870"/>
      <c r="Z3" s="870"/>
      <c r="AA3" s="871" t="s">
        <v>294</v>
      </c>
      <c r="AB3" s="872"/>
      <c r="AC3" s="873"/>
      <c r="AD3" s="875" t="s">
        <v>14</v>
      </c>
      <c r="AE3" s="871" t="s">
        <v>295</v>
      </c>
      <c r="AF3" s="872"/>
      <c r="AG3" s="869"/>
      <c r="AH3" s="871" t="s">
        <v>419</v>
      </c>
      <c r="AI3" s="872"/>
      <c r="AJ3" s="869"/>
      <c r="AK3" s="871" t="s">
        <v>296</v>
      </c>
      <c r="AL3" s="872"/>
      <c r="AM3" s="869"/>
      <c r="AN3" s="871" t="s">
        <v>297</v>
      </c>
      <c r="AO3" s="872"/>
      <c r="AP3" s="873"/>
    </row>
    <row r="4" spans="1:42" ht="45" customHeight="1" x14ac:dyDescent="0.2">
      <c r="A4" s="880"/>
      <c r="B4" s="93" t="s">
        <v>18</v>
      </c>
      <c r="C4" s="93" t="s">
        <v>19</v>
      </c>
      <c r="D4" s="17" t="s">
        <v>20</v>
      </c>
      <c r="E4" s="94" t="s">
        <v>18</v>
      </c>
      <c r="F4" s="93" t="s">
        <v>19</v>
      </c>
      <c r="G4" s="17" t="s">
        <v>20</v>
      </c>
      <c r="H4" s="93" t="s">
        <v>18</v>
      </c>
      <c r="I4" s="93" t="s">
        <v>19</v>
      </c>
      <c r="J4" s="93" t="s">
        <v>20</v>
      </c>
      <c r="K4" s="93" t="s">
        <v>18</v>
      </c>
      <c r="L4" s="95" t="s">
        <v>19</v>
      </c>
      <c r="M4" s="17" t="s">
        <v>20</v>
      </c>
      <c r="N4" s="93" t="s">
        <v>18</v>
      </c>
      <c r="O4" s="93" t="s">
        <v>19</v>
      </c>
      <c r="P4" s="19" t="s">
        <v>20</v>
      </c>
      <c r="Q4" s="876"/>
      <c r="R4" s="93" t="s">
        <v>18</v>
      </c>
      <c r="S4" s="93" t="s">
        <v>19</v>
      </c>
      <c r="T4" s="17" t="s">
        <v>20</v>
      </c>
      <c r="U4" s="93" t="s">
        <v>18</v>
      </c>
      <c r="V4" s="93" t="s">
        <v>19</v>
      </c>
      <c r="W4" s="17" t="s">
        <v>20</v>
      </c>
      <c r="X4" s="93" t="s">
        <v>18</v>
      </c>
      <c r="Y4" s="93" t="s">
        <v>19</v>
      </c>
      <c r="Z4" s="17" t="s">
        <v>20</v>
      </c>
      <c r="AA4" s="93" t="s">
        <v>18</v>
      </c>
      <c r="AB4" s="93" t="s">
        <v>19</v>
      </c>
      <c r="AC4" s="19" t="s">
        <v>20</v>
      </c>
      <c r="AD4" s="876"/>
      <c r="AE4" s="93" t="s">
        <v>18</v>
      </c>
      <c r="AF4" s="93" t="s">
        <v>19</v>
      </c>
      <c r="AG4" s="17" t="s">
        <v>20</v>
      </c>
      <c r="AH4" s="93" t="s">
        <v>18</v>
      </c>
      <c r="AI4" s="93" t="s">
        <v>19</v>
      </c>
      <c r="AJ4" s="17" t="s">
        <v>20</v>
      </c>
      <c r="AK4" s="93" t="s">
        <v>18</v>
      </c>
      <c r="AL4" s="93" t="s">
        <v>19</v>
      </c>
      <c r="AM4" s="17" t="s">
        <v>20</v>
      </c>
      <c r="AN4" s="93" t="s">
        <v>18</v>
      </c>
      <c r="AO4" s="93" t="s">
        <v>19</v>
      </c>
      <c r="AP4" s="19" t="s">
        <v>20</v>
      </c>
    </row>
    <row r="5" spans="1:42" s="96" customFormat="1" ht="17.25" customHeight="1" x14ac:dyDescent="0.2">
      <c r="A5" s="668" t="s">
        <v>83</v>
      </c>
      <c r="B5" s="394">
        <v>8349</v>
      </c>
      <c r="C5" s="395">
        <v>334310</v>
      </c>
      <c r="D5" s="396">
        <v>115506</v>
      </c>
      <c r="E5" s="395">
        <v>59</v>
      </c>
      <c r="F5" s="395">
        <v>14443</v>
      </c>
      <c r="G5" s="396">
        <v>716</v>
      </c>
      <c r="H5" s="395">
        <v>4</v>
      </c>
      <c r="I5" s="395">
        <v>13</v>
      </c>
      <c r="J5" s="396">
        <v>141</v>
      </c>
      <c r="K5" s="395">
        <v>5</v>
      </c>
      <c r="L5" s="395">
        <v>135</v>
      </c>
      <c r="M5" s="396">
        <v>59</v>
      </c>
      <c r="N5" s="395">
        <v>487</v>
      </c>
      <c r="O5" s="395">
        <v>26781</v>
      </c>
      <c r="P5" s="397">
        <v>5850</v>
      </c>
      <c r="Q5" s="668" t="s">
        <v>83</v>
      </c>
      <c r="R5" s="395">
        <v>243</v>
      </c>
      <c r="S5" s="395">
        <v>5193</v>
      </c>
      <c r="T5" s="396">
        <v>2437</v>
      </c>
      <c r="U5" s="395">
        <v>1427</v>
      </c>
      <c r="V5" s="395">
        <v>23636</v>
      </c>
      <c r="W5" s="396">
        <v>22714</v>
      </c>
      <c r="X5" s="395">
        <v>1233</v>
      </c>
      <c r="Y5" s="395">
        <v>21841</v>
      </c>
      <c r="Z5" s="396">
        <v>12325</v>
      </c>
      <c r="AA5" s="395">
        <v>971</v>
      </c>
      <c r="AB5" s="395">
        <v>24834</v>
      </c>
      <c r="AC5" s="397">
        <v>15040</v>
      </c>
      <c r="AD5" s="668" t="s">
        <v>83</v>
      </c>
      <c r="AE5" s="395">
        <v>38</v>
      </c>
      <c r="AF5" s="395">
        <v>905</v>
      </c>
      <c r="AG5" s="396">
        <v>357</v>
      </c>
      <c r="AH5" s="395">
        <v>702</v>
      </c>
      <c r="AI5" s="395">
        <v>25778</v>
      </c>
      <c r="AJ5" s="396">
        <v>8569</v>
      </c>
      <c r="AK5" s="395">
        <v>2303</v>
      </c>
      <c r="AL5" s="395">
        <v>175209</v>
      </c>
      <c r="AM5" s="396">
        <v>35258</v>
      </c>
      <c r="AN5" s="395">
        <v>877</v>
      </c>
      <c r="AO5" s="395">
        <v>15542</v>
      </c>
      <c r="AP5" s="397">
        <v>12040</v>
      </c>
    </row>
    <row r="6" spans="1:42" s="97" customFormat="1" ht="17.25" customHeight="1" x14ac:dyDescent="0.2">
      <c r="A6" s="669"/>
      <c r="B6" s="398">
        <v>1</v>
      </c>
      <c r="C6" s="399">
        <v>1</v>
      </c>
      <c r="D6" s="400">
        <v>1</v>
      </c>
      <c r="E6" s="116">
        <v>7.0699999999999999E-3</v>
      </c>
      <c r="F6" s="116">
        <v>4.3200000000000002E-2</v>
      </c>
      <c r="G6" s="401">
        <v>6.1999999999999998E-3</v>
      </c>
      <c r="H6" s="116">
        <v>4.8000000000000001E-4</v>
      </c>
      <c r="I6" s="116">
        <v>4.0000000000000003E-5</v>
      </c>
      <c r="J6" s="401">
        <v>1.2199999999999999E-3</v>
      </c>
      <c r="K6" s="116">
        <v>5.9999999999999995E-4</v>
      </c>
      <c r="L6" s="116">
        <v>4.0000000000000002E-4</v>
      </c>
      <c r="M6" s="401">
        <v>5.1000000000000004E-4</v>
      </c>
      <c r="N6" s="116">
        <v>5.833E-2</v>
      </c>
      <c r="O6" s="116">
        <v>8.0110000000000001E-2</v>
      </c>
      <c r="P6" s="402">
        <v>5.0650000000000001E-2</v>
      </c>
      <c r="Q6" s="669"/>
      <c r="R6" s="116">
        <v>2.911E-2</v>
      </c>
      <c r="S6" s="116">
        <v>1.553E-2</v>
      </c>
      <c r="T6" s="401">
        <v>2.1100000000000001E-2</v>
      </c>
      <c r="U6" s="116">
        <v>0.17091999999999999</v>
      </c>
      <c r="V6" s="116">
        <v>7.0699999999999999E-2</v>
      </c>
      <c r="W6" s="401">
        <v>0.19664999999999999</v>
      </c>
      <c r="X6" s="116">
        <v>0.14768000000000001</v>
      </c>
      <c r="Y6" s="116">
        <v>6.5329999999999999E-2</v>
      </c>
      <c r="Z6" s="401">
        <v>0.1067</v>
      </c>
      <c r="AA6" s="116">
        <v>0.1163</v>
      </c>
      <c r="AB6" s="116">
        <v>7.4279999999999999E-2</v>
      </c>
      <c r="AC6" s="402">
        <v>0.13020999999999999</v>
      </c>
      <c r="AD6" s="669"/>
      <c r="AE6" s="116">
        <v>4.5500000000000002E-3</v>
      </c>
      <c r="AF6" s="116">
        <v>2.7100000000000002E-3</v>
      </c>
      <c r="AG6" s="401">
        <v>3.0899999999999999E-3</v>
      </c>
      <c r="AH6" s="116">
        <v>8.4080000000000002E-2</v>
      </c>
      <c r="AI6" s="116">
        <v>7.7109999999999998E-2</v>
      </c>
      <c r="AJ6" s="401">
        <v>7.4190000000000006E-2</v>
      </c>
      <c r="AK6" s="116">
        <v>0.27583999999999997</v>
      </c>
      <c r="AL6" s="116">
        <v>0.52408999999999994</v>
      </c>
      <c r="AM6" s="401">
        <v>0.30525000000000002</v>
      </c>
      <c r="AN6" s="116">
        <v>0.10503999999999999</v>
      </c>
      <c r="AO6" s="116">
        <v>4.6489999999999997E-2</v>
      </c>
      <c r="AP6" s="402">
        <v>0.10424</v>
      </c>
    </row>
    <row r="7" spans="1:42" s="96" customFormat="1" ht="17.25" customHeight="1" x14ac:dyDescent="0.2">
      <c r="A7" s="669" t="s">
        <v>84</v>
      </c>
      <c r="B7" s="403">
        <v>6105</v>
      </c>
      <c r="C7" s="156">
        <v>57409</v>
      </c>
      <c r="D7" s="404">
        <v>94691</v>
      </c>
      <c r="E7" s="156">
        <v>10</v>
      </c>
      <c r="F7" s="156">
        <v>518</v>
      </c>
      <c r="G7" s="404">
        <v>168</v>
      </c>
      <c r="H7" s="156">
        <v>2</v>
      </c>
      <c r="I7" s="156">
        <v>2</v>
      </c>
      <c r="J7" s="404">
        <v>76</v>
      </c>
      <c r="K7" s="156">
        <v>2</v>
      </c>
      <c r="L7" s="156">
        <v>2</v>
      </c>
      <c r="M7" s="404">
        <v>53</v>
      </c>
      <c r="N7" s="156">
        <v>190</v>
      </c>
      <c r="O7" s="156">
        <v>615</v>
      </c>
      <c r="P7" s="405">
        <v>2197</v>
      </c>
      <c r="Q7" s="669" t="s">
        <v>84</v>
      </c>
      <c r="R7" s="156">
        <v>870</v>
      </c>
      <c r="S7" s="156">
        <v>2014</v>
      </c>
      <c r="T7" s="404">
        <v>10204</v>
      </c>
      <c r="U7" s="156">
        <v>520</v>
      </c>
      <c r="V7" s="156">
        <v>10501</v>
      </c>
      <c r="W7" s="404">
        <v>8696</v>
      </c>
      <c r="X7" s="156">
        <v>3294</v>
      </c>
      <c r="Y7" s="156">
        <v>20772</v>
      </c>
      <c r="Z7" s="404">
        <v>56502</v>
      </c>
      <c r="AA7" s="156">
        <v>114</v>
      </c>
      <c r="AB7" s="156">
        <v>221</v>
      </c>
      <c r="AC7" s="405">
        <v>2004</v>
      </c>
      <c r="AD7" s="669" t="s">
        <v>84</v>
      </c>
      <c r="AE7" s="156">
        <v>34</v>
      </c>
      <c r="AF7" s="156">
        <v>237</v>
      </c>
      <c r="AG7" s="404">
        <v>816</v>
      </c>
      <c r="AH7" s="156">
        <v>639</v>
      </c>
      <c r="AI7" s="156">
        <v>15218</v>
      </c>
      <c r="AJ7" s="404">
        <v>7881</v>
      </c>
      <c r="AK7" s="156">
        <v>186</v>
      </c>
      <c r="AL7" s="156">
        <v>5258</v>
      </c>
      <c r="AM7" s="404">
        <v>3416</v>
      </c>
      <c r="AN7" s="156">
        <v>244</v>
      </c>
      <c r="AO7" s="156">
        <v>2051</v>
      </c>
      <c r="AP7" s="405">
        <v>2678</v>
      </c>
    </row>
    <row r="8" spans="1:42" s="97" customFormat="1" ht="17.25" customHeight="1" x14ac:dyDescent="0.2">
      <c r="A8" s="669"/>
      <c r="B8" s="398">
        <v>1</v>
      </c>
      <c r="C8" s="399">
        <v>1</v>
      </c>
      <c r="D8" s="400">
        <v>1</v>
      </c>
      <c r="E8" s="116">
        <v>1.64E-3</v>
      </c>
      <c r="F8" s="116">
        <v>9.0200000000000002E-3</v>
      </c>
      <c r="G8" s="401">
        <v>1.7700000000000001E-3</v>
      </c>
      <c r="H8" s="116">
        <v>3.3E-4</v>
      </c>
      <c r="I8" s="116">
        <v>3.0000000000000001E-5</v>
      </c>
      <c r="J8" s="401">
        <v>8.0000000000000004E-4</v>
      </c>
      <c r="K8" s="116">
        <v>3.3E-4</v>
      </c>
      <c r="L8" s="116">
        <v>3.0000000000000001E-5</v>
      </c>
      <c r="M8" s="401">
        <v>5.5999999999999995E-4</v>
      </c>
      <c r="N8" s="116">
        <v>3.1119999999999998E-2</v>
      </c>
      <c r="O8" s="116">
        <v>1.0710000000000001E-2</v>
      </c>
      <c r="P8" s="402">
        <v>2.3199999999999998E-2</v>
      </c>
      <c r="Q8" s="669"/>
      <c r="R8" s="116">
        <v>0.14251</v>
      </c>
      <c r="S8" s="116">
        <v>3.508E-2</v>
      </c>
      <c r="T8" s="401">
        <v>0.10775999999999999</v>
      </c>
      <c r="U8" s="116">
        <v>8.5180000000000006E-2</v>
      </c>
      <c r="V8" s="116">
        <v>0.18292</v>
      </c>
      <c r="W8" s="401">
        <v>9.1840000000000005E-2</v>
      </c>
      <c r="X8" s="116">
        <v>0.53956000000000004</v>
      </c>
      <c r="Y8" s="116">
        <v>0.36181999999999997</v>
      </c>
      <c r="Z8" s="401">
        <v>0.59670000000000001</v>
      </c>
      <c r="AA8" s="116">
        <v>1.8669999999999999E-2</v>
      </c>
      <c r="AB8" s="116">
        <v>3.8500000000000001E-3</v>
      </c>
      <c r="AC8" s="402">
        <v>2.1160000000000002E-2</v>
      </c>
      <c r="AD8" s="669"/>
      <c r="AE8" s="116">
        <v>5.5700000000000003E-3</v>
      </c>
      <c r="AF8" s="116">
        <v>4.13E-3</v>
      </c>
      <c r="AG8" s="401">
        <v>8.6199999999999992E-3</v>
      </c>
      <c r="AH8" s="116">
        <v>0.10467</v>
      </c>
      <c r="AI8" s="116">
        <v>0.26507999999999998</v>
      </c>
      <c r="AJ8" s="401">
        <v>8.3229999999999998E-2</v>
      </c>
      <c r="AK8" s="116">
        <v>3.0470000000000001E-2</v>
      </c>
      <c r="AL8" s="116">
        <v>9.1590000000000005E-2</v>
      </c>
      <c r="AM8" s="401">
        <v>3.6080000000000001E-2</v>
      </c>
      <c r="AN8" s="116">
        <v>3.9969999999999999E-2</v>
      </c>
      <c r="AO8" s="116">
        <v>3.5729999999999998E-2</v>
      </c>
      <c r="AP8" s="402">
        <v>2.828E-2</v>
      </c>
    </row>
    <row r="9" spans="1:42" s="96" customFormat="1" ht="17.25" customHeight="1" x14ac:dyDescent="0.2">
      <c r="A9" s="669" t="s">
        <v>85</v>
      </c>
      <c r="B9" s="403">
        <v>1312</v>
      </c>
      <c r="C9" s="156">
        <v>105117</v>
      </c>
      <c r="D9" s="404">
        <v>18015</v>
      </c>
      <c r="E9" s="156">
        <v>0</v>
      </c>
      <c r="F9" s="156">
        <v>0</v>
      </c>
      <c r="G9" s="404">
        <v>0</v>
      </c>
      <c r="H9" s="156">
        <v>0</v>
      </c>
      <c r="I9" s="156">
        <v>0</v>
      </c>
      <c r="J9" s="404">
        <v>0</v>
      </c>
      <c r="K9" s="156">
        <v>0</v>
      </c>
      <c r="L9" s="156">
        <v>0</v>
      </c>
      <c r="M9" s="404">
        <v>0</v>
      </c>
      <c r="N9" s="156">
        <v>19</v>
      </c>
      <c r="O9" s="156">
        <v>456</v>
      </c>
      <c r="P9" s="405">
        <v>236</v>
      </c>
      <c r="Q9" s="669" t="s">
        <v>85</v>
      </c>
      <c r="R9" s="156">
        <v>4</v>
      </c>
      <c r="S9" s="156">
        <v>97</v>
      </c>
      <c r="T9" s="404">
        <v>50</v>
      </c>
      <c r="U9" s="156">
        <v>332</v>
      </c>
      <c r="V9" s="156">
        <v>27177</v>
      </c>
      <c r="W9" s="404">
        <v>4137</v>
      </c>
      <c r="X9" s="156">
        <v>18</v>
      </c>
      <c r="Y9" s="156">
        <v>2165</v>
      </c>
      <c r="Z9" s="404">
        <v>281</v>
      </c>
      <c r="AA9" s="156">
        <v>53</v>
      </c>
      <c r="AB9" s="156">
        <v>3085</v>
      </c>
      <c r="AC9" s="405">
        <v>1213</v>
      </c>
      <c r="AD9" s="669" t="s">
        <v>85</v>
      </c>
      <c r="AE9" s="156">
        <v>10</v>
      </c>
      <c r="AF9" s="156">
        <v>214</v>
      </c>
      <c r="AG9" s="404">
        <v>110</v>
      </c>
      <c r="AH9" s="156">
        <v>234</v>
      </c>
      <c r="AI9" s="156">
        <v>23330</v>
      </c>
      <c r="AJ9" s="404">
        <v>3243</v>
      </c>
      <c r="AK9" s="156">
        <v>491</v>
      </c>
      <c r="AL9" s="156">
        <v>37810</v>
      </c>
      <c r="AM9" s="404">
        <v>6661</v>
      </c>
      <c r="AN9" s="156">
        <v>151</v>
      </c>
      <c r="AO9" s="156">
        <v>10783</v>
      </c>
      <c r="AP9" s="405">
        <v>2084</v>
      </c>
    </row>
    <row r="10" spans="1:42" s="97" customFormat="1" ht="17.25" customHeight="1" x14ac:dyDescent="0.2">
      <c r="A10" s="669"/>
      <c r="B10" s="398">
        <v>1</v>
      </c>
      <c r="C10" s="399">
        <v>1</v>
      </c>
      <c r="D10" s="400">
        <v>1</v>
      </c>
      <c r="E10" s="116" t="s">
        <v>452</v>
      </c>
      <c r="F10" s="116" t="s">
        <v>452</v>
      </c>
      <c r="G10" s="401" t="s">
        <v>452</v>
      </c>
      <c r="H10" s="116" t="s">
        <v>452</v>
      </c>
      <c r="I10" s="116" t="s">
        <v>452</v>
      </c>
      <c r="J10" s="401" t="s">
        <v>452</v>
      </c>
      <c r="K10" s="116" t="s">
        <v>452</v>
      </c>
      <c r="L10" s="116" t="s">
        <v>452</v>
      </c>
      <c r="M10" s="401" t="s">
        <v>452</v>
      </c>
      <c r="N10" s="116">
        <v>1.448E-2</v>
      </c>
      <c r="O10" s="116">
        <v>4.3400000000000001E-3</v>
      </c>
      <c r="P10" s="402">
        <v>1.3100000000000001E-2</v>
      </c>
      <c r="Q10" s="669"/>
      <c r="R10" s="116">
        <v>3.0500000000000002E-3</v>
      </c>
      <c r="S10" s="116">
        <v>9.2000000000000003E-4</v>
      </c>
      <c r="T10" s="401">
        <v>2.7799999999999999E-3</v>
      </c>
      <c r="U10" s="116">
        <v>0.25305</v>
      </c>
      <c r="V10" s="116">
        <v>0.25853999999999999</v>
      </c>
      <c r="W10" s="401">
        <v>0.22964000000000001</v>
      </c>
      <c r="X10" s="116">
        <v>1.372E-2</v>
      </c>
      <c r="Y10" s="116">
        <v>2.06E-2</v>
      </c>
      <c r="Z10" s="401">
        <v>1.5599999999999999E-2</v>
      </c>
      <c r="AA10" s="116">
        <v>4.0399999999999998E-2</v>
      </c>
      <c r="AB10" s="116">
        <v>2.9350000000000001E-2</v>
      </c>
      <c r="AC10" s="402">
        <v>6.7330000000000001E-2</v>
      </c>
      <c r="AD10" s="669"/>
      <c r="AE10" s="116">
        <v>7.62E-3</v>
      </c>
      <c r="AF10" s="116">
        <v>2.0400000000000001E-3</v>
      </c>
      <c r="AG10" s="401">
        <v>6.11E-3</v>
      </c>
      <c r="AH10" s="116">
        <v>0.17835000000000001</v>
      </c>
      <c r="AI10" s="116">
        <v>0.22194</v>
      </c>
      <c r="AJ10" s="401">
        <v>0.18002000000000001</v>
      </c>
      <c r="AK10" s="116">
        <v>0.37424000000000002</v>
      </c>
      <c r="AL10" s="116">
        <v>0.35969000000000001</v>
      </c>
      <c r="AM10" s="401">
        <v>0.36975000000000002</v>
      </c>
      <c r="AN10" s="116">
        <v>0.11509</v>
      </c>
      <c r="AO10" s="116">
        <v>0.10258</v>
      </c>
      <c r="AP10" s="402">
        <v>0.11568000000000001</v>
      </c>
    </row>
    <row r="11" spans="1:42" s="96" customFormat="1" ht="17.25" customHeight="1" x14ac:dyDescent="0.2">
      <c r="A11" s="669" t="s">
        <v>86</v>
      </c>
      <c r="B11" s="403">
        <v>386</v>
      </c>
      <c r="C11" s="156">
        <v>16236</v>
      </c>
      <c r="D11" s="404">
        <v>5340</v>
      </c>
      <c r="E11" s="156">
        <v>3</v>
      </c>
      <c r="F11" s="156">
        <v>127</v>
      </c>
      <c r="G11" s="404">
        <v>27</v>
      </c>
      <c r="H11" s="156">
        <v>0</v>
      </c>
      <c r="I11" s="156">
        <v>0</v>
      </c>
      <c r="J11" s="404">
        <v>0</v>
      </c>
      <c r="K11" s="156">
        <v>0</v>
      </c>
      <c r="L11" s="156">
        <v>0</v>
      </c>
      <c r="M11" s="404">
        <v>0</v>
      </c>
      <c r="N11" s="156">
        <v>26</v>
      </c>
      <c r="O11" s="156">
        <v>1119</v>
      </c>
      <c r="P11" s="405">
        <v>219</v>
      </c>
      <c r="Q11" s="669" t="s">
        <v>86</v>
      </c>
      <c r="R11" s="156">
        <v>0</v>
      </c>
      <c r="S11" s="156">
        <v>0</v>
      </c>
      <c r="T11" s="404">
        <v>0</v>
      </c>
      <c r="U11" s="156">
        <v>38</v>
      </c>
      <c r="V11" s="156">
        <v>1356</v>
      </c>
      <c r="W11" s="404">
        <v>464</v>
      </c>
      <c r="X11" s="156">
        <v>42</v>
      </c>
      <c r="Y11" s="156">
        <v>2019</v>
      </c>
      <c r="Z11" s="404">
        <v>298</v>
      </c>
      <c r="AA11" s="156">
        <v>23</v>
      </c>
      <c r="AB11" s="156">
        <v>302</v>
      </c>
      <c r="AC11" s="405">
        <v>309</v>
      </c>
      <c r="AD11" s="669" t="s">
        <v>86</v>
      </c>
      <c r="AE11" s="156">
        <v>10</v>
      </c>
      <c r="AF11" s="156">
        <v>176</v>
      </c>
      <c r="AG11" s="404">
        <v>40</v>
      </c>
      <c r="AH11" s="156">
        <v>7</v>
      </c>
      <c r="AI11" s="156">
        <v>177</v>
      </c>
      <c r="AJ11" s="404">
        <v>82</v>
      </c>
      <c r="AK11" s="156">
        <v>118</v>
      </c>
      <c r="AL11" s="156">
        <v>8377</v>
      </c>
      <c r="AM11" s="404">
        <v>1745</v>
      </c>
      <c r="AN11" s="156">
        <v>119</v>
      </c>
      <c r="AO11" s="156">
        <v>2583</v>
      </c>
      <c r="AP11" s="405">
        <v>2156</v>
      </c>
    </row>
    <row r="12" spans="1:42" s="97" customFormat="1" ht="17.25" customHeight="1" x14ac:dyDescent="0.2">
      <c r="A12" s="669"/>
      <c r="B12" s="398">
        <v>1</v>
      </c>
      <c r="C12" s="399">
        <v>1</v>
      </c>
      <c r="D12" s="400">
        <v>1</v>
      </c>
      <c r="E12" s="116">
        <v>7.77E-3</v>
      </c>
      <c r="F12" s="116">
        <v>7.8200000000000006E-3</v>
      </c>
      <c r="G12" s="401">
        <v>5.0600000000000003E-3</v>
      </c>
      <c r="H12" s="116" t="s">
        <v>452</v>
      </c>
      <c r="I12" s="116" t="s">
        <v>452</v>
      </c>
      <c r="J12" s="401" t="s">
        <v>452</v>
      </c>
      <c r="K12" s="116" t="s">
        <v>452</v>
      </c>
      <c r="L12" s="116" t="s">
        <v>452</v>
      </c>
      <c r="M12" s="401" t="s">
        <v>452</v>
      </c>
      <c r="N12" s="116">
        <v>6.7360000000000003E-2</v>
      </c>
      <c r="O12" s="116">
        <v>6.8919999999999995E-2</v>
      </c>
      <c r="P12" s="402">
        <v>4.1009999999999998E-2</v>
      </c>
      <c r="Q12" s="669"/>
      <c r="R12" s="116" t="s">
        <v>452</v>
      </c>
      <c r="S12" s="116" t="s">
        <v>452</v>
      </c>
      <c r="T12" s="401" t="s">
        <v>452</v>
      </c>
      <c r="U12" s="116">
        <v>9.8449999999999996E-2</v>
      </c>
      <c r="V12" s="116">
        <v>8.3519999999999997E-2</v>
      </c>
      <c r="W12" s="401">
        <v>8.6889999999999995E-2</v>
      </c>
      <c r="X12" s="116">
        <v>0.10881</v>
      </c>
      <c r="Y12" s="116">
        <v>0.12435</v>
      </c>
      <c r="Z12" s="401">
        <v>5.5809999999999998E-2</v>
      </c>
      <c r="AA12" s="116">
        <v>5.9589999999999997E-2</v>
      </c>
      <c r="AB12" s="116">
        <v>1.8599999999999998E-2</v>
      </c>
      <c r="AC12" s="402">
        <v>5.7869999999999998E-2</v>
      </c>
      <c r="AD12" s="669"/>
      <c r="AE12" s="116">
        <v>2.5909999999999999E-2</v>
      </c>
      <c r="AF12" s="116">
        <v>1.0840000000000001E-2</v>
      </c>
      <c r="AG12" s="401">
        <v>7.4900000000000001E-3</v>
      </c>
      <c r="AH12" s="116">
        <v>1.813E-2</v>
      </c>
      <c r="AI12" s="116">
        <v>1.09E-2</v>
      </c>
      <c r="AJ12" s="401">
        <v>1.536E-2</v>
      </c>
      <c r="AK12" s="116">
        <v>0.30570000000000003</v>
      </c>
      <c r="AL12" s="116">
        <v>0.51595000000000002</v>
      </c>
      <c r="AM12" s="401">
        <v>0.32678000000000001</v>
      </c>
      <c r="AN12" s="116">
        <v>0.30829000000000001</v>
      </c>
      <c r="AO12" s="116">
        <v>0.15909000000000001</v>
      </c>
      <c r="AP12" s="402">
        <v>0.40375</v>
      </c>
    </row>
    <row r="13" spans="1:42" s="96" customFormat="1" ht="17.25" customHeight="1" x14ac:dyDescent="0.2">
      <c r="A13" s="669" t="s">
        <v>87</v>
      </c>
      <c r="B13" s="403">
        <v>448</v>
      </c>
      <c r="C13" s="156">
        <v>38750</v>
      </c>
      <c r="D13" s="404">
        <v>9539</v>
      </c>
      <c r="E13" s="156">
        <v>0</v>
      </c>
      <c r="F13" s="156">
        <v>0</v>
      </c>
      <c r="G13" s="404">
        <v>0</v>
      </c>
      <c r="H13" s="156">
        <v>0</v>
      </c>
      <c r="I13" s="156">
        <v>0</v>
      </c>
      <c r="J13" s="404">
        <v>0</v>
      </c>
      <c r="K13" s="156">
        <v>0</v>
      </c>
      <c r="L13" s="156">
        <v>0</v>
      </c>
      <c r="M13" s="404">
        <v>0</v>
      </c>
      <c r="N13" s="156">
        <v>7</v>
      </c>
      <c r="O13" s="156">
        <v>323</v>
      </c>
      <c r="P13" s="405">
        <v>49</v>
      </c>
      <c r="Q13" s="669" t="s">
        <v>87</v>
      </c>
      <c r="R13" s="156">
        <v>4</v>
      </c>
      <c r="S13" s="156">
        <v>39</v>
      </c>
      <c r="T13" s="404">
        <v>35</v>
      </c>
      <c r="U13" s="156">
        <v>59</v>
      </c>
      <c r="V13" s="156">
        <v>1437</v>
      </c>
      <c r="W13" s="404">
        <v>906</v>
      </c>
      <c r="X13" s="156">
        <v>11</v>
      </c>
      <c r="Y13" s="156">
        <v>321</v>
      </c>
      <c r="Z13" s="404">
        <v>167</v>
      </c>
      <c r="AA13" s="156">
        <v>100</v>
      </c>
      <c r="AB13" s="156">
        <v>11085</v>
      </c>
      <c r="AC13" s="405">
        <v>1556</v>
      </c>
      <c r="AD13" s="669" t="s">
        <v>87</v>
      </c>
      <c r="AE13" s="156">
        <v>0</v>
      </c>
      <c r="AF13" s="156">
        <v>0</v>
      </c>
      <c r="AG13" s="404">
        <v>0</v>
      </c>
      <c r="AH13" s="156">
        <v>11</v>
      </c>
      <c r="AI13" s="156">
        <v>703</v>
      </c>
      <c r="AJ13" s="404">
        <v>219</v>
      </c>
      <c r="AK13" s="156">
        <v>172</v>
      </c>
      <c r="AL13" s="156">
        <v>21549</v>
      </c>
      <c r="AM13" s="404">
        <v>2983</v>
      </c>
      <c r="AN13" s="156">
        <v>84</v>
      </c>
      <c r="AO13" s="156">
        <v>3293</v>
      </c>
      <c r="AP13" s="405">
        <v>3624</v>
      </c>
    </row>
    <row r="14" spans="1:42" s="97" customFormat="1" ht="17.25" customHeight="1" x14ac:dyDescent="0.2">
      <c r="A14" s="669"/>
      <c r="B14" s="398">
        <v>1</v>
      </c>
      <c r="C14" s="399">
        <v>1</v>
      </c>
      <c r="D14" s="400">
        <v>1</v>
      </c>
      <c r="E14" s="116" t="s">
        <v>452</v>
      </c>
      <c r="F14" s="116" t="s">
        <v>452</v>
      </c>
      <c r="G14" s="401" t="s">
        <v>452</v>
      </c>
      <c r="H14" s="116" t="s">
        <v>452</v>
      </c>
      <c r="I14" s="116" t="s">
        <v>452</v>
      </c>
      <c r="J14" s="401" t="s">
        <v>452</v>
      </c>
      <c r="K14" s="116" t="s">
        <v>452</v>
      </c>
      <c r="L14" s="116" t="s">
        <v>452</v>
      </c>
      <c r="M14" s="401" t="s">
        <v>452</v>
      </c>
      <c r="N14" s="116">
        <v>1.5630000000000002E-2</v>
      </c>
      <c r="O14" s="116">
        <v>8.3400000000000002E-3</v>
      </c>
      <c r="P14" s="402">
        <v>5.1399999999999996E-3</v>
      </c>
      <c r="Q14" s="669"/>
      <c r="R14" s="116">
        <v>8.9300000000000004E-3</v>
      </c>
      <c r="S14" s="116">
        <v>1.01E-3</v>
      </c>
      <c r="T14" s="401">
        <v>3.6700000000000001E-3</v>
      </c>
      <c r="U14" s="116">
        <v>0.13170000000000001</v>
      </c>
      <c r="V14" s="116">
        <v>3.7080000000000002E-2</v>
      </c>
      <c r="W14" s="401">
        <v>9.4979999999999995E-2</v>
      </c>
      <c r="X14" s="116">
        <v>2.4549999999999999E-2</v>
      </c>
      <c r="Y14" s="116">
        <v>8.2799999999999992E-3</v>
      </c>
      <c r="Z14" s="401">
        <v>1.7510000000000001E-2</v>
      </c>
      <c r="AA14" s="116">
        <v>0.22320999999999999</v>
      </c>
      <c r="AB14" s="116">
        <v>0.28605999999999998</v>
      </c>
      <c r="AC14" s="402">
        <v>0.16311999999999999</v>
      </c>
      <c r="AD14" s="669"/>
      <c r="AE14" s="116" t="s">
        <v>452</v>
      </c>
      <c r="AF14" s="116" t="s">
        <v>452</v>
      </c>
      <c r="AG14" s="401" t="s">
        <v>452</v>
      </c>
      <c r="AH14" s="116">
        <v>2.4549999999999999E-2</v>
      </c>
      <c r="AI14" s="116">
        <v>1.814E-2</v>
      </c>
      <c r="AJ14" s="401">
        <v>2.2960000000000001E-2</v>
      </c>
      <c r="AK14" s="116">
        <v>0.38392999999999999</v>
      </c>
      <c r="AL14" s="116">
        <v>0.55610000000000004</v>
      </c>
      <c r="AM14" s="401">
        <v>0.31272</v>
      </c>
      <c r="AN14" s="116">
        <v>0.1875</v>
      </c>
      <c r="AO14" s="116">
        <v>8.498E-2</v>
      </c>
      <c r="AP14" s="402">
        <v>0.37991000000000003</v>
      </c>
    </row>
    <row r="15" spans="1:42" s="96" customFormat="1" ht="17.25" customHeight="1" x14ac:dyDescent="0.2">
      <c r="A15" s="669" t="s">
        <v>88</v>
      </c>
      <c r="B15" s="403">
        <v>526</v>
      </c>
      <c r="C15" s="156">
        <v>19898</v>
      </c>
      <c r="D15" s="404">
        <v>7591</v>
      </c>
      <c r="E15" s="156">
        <v>0</v>
      </c>
      <c r="F15" s="156">
        <v>0</v>
      </c>
      <c r="G15" s="404">
        <v>0</v>
      </c>
      <c r="H15" s="156">
        <v>1</v>
      </c>
      <c r="I15" s="156">
        <v>30</v>
      </c>
      <c r="J15" s="404">
        <v>22</v>
      </c>
      <c r="K15" s="156">
        <v>3</v>
      </c>
      <c r="L15" s="156">
        <v>36</v>
      </c>
      <c r="M15" s="404">
        <v>48</v>
      </c>
      <c r="N15" s="156">
        <v>2</v>
      </c>
      <c r="O15" s="156">
        <v>63</v>
      </c>
      <c r="P15" s="405">
        <v>24</v>
      </c>
      <c r="Q15" s="669" t="s">
        <v>88</v>
      </c>
      <c r="R15" s="156">
        <v>1</v>
      </c>
      <c r="S15" s="156">
        <v>40</v>
      </c>
      <c r="T15" s="404">
        <v>5</v>
      </c>
      <c r="U15" s="156">
        <v>30</v>
      </c>
      <c r="V15" s="156">
        <v>563</v>
      </c>
      <c r="W15" s="404">
        <v>171</v>
      </c>
      <c r="X15" s="156">
        <v>5</v>
      </c>
      <c r="Y15" s="156">
        <v>75</v>
      </c>
      <c r="Z15" s="404">
        <v>34</v>
      </c>
      <c r="AA15" s="156">
        <v>40</v>
      </c>
      <c r="AB15" s="156">
        <v>549</v>
      </c>
      <c r="AC15" s="405">
        <v>459</v>
      </c>
      <c r="AD15" s="669" t="s">
        <v>88</v>
      </c>
      <c r="AE15" s="156">
        <v>365</v>
      </c>
      <c r="AF15" s="156">
        <v>14604</v>
      </c>
      <c r="AG15" s="404">
        <v>6074</v>
      </c>
      <c r="AH15" s="156">
        <v>4</v>
      </c>
      <c r="AI15" s="156">
        <v>247</v>
      </c>
      <c r="AJ15" s="404">
        <v>36</v>
      </c>
      <c r="AK15" s="156">
        <v>10</v>
      </c>
      <c r="AL15" s="156">
        <v>35</v>
      </c>
      <c r="AM15" s="404">
        <v>130</v>
      </c>
      <c r="AN15" s="156">
        <v>65</v>
      </c>
      <c r="AO15" s="156">
        <v>3656</v>
      </c>
      <c r="AP15" s="405">
        <v>588</v>
      </c>
    </row>
    <row r="16" spans="1:42" s="97" customFormat="1" ht="17.25" customHeight="1" x14ac:dyDescent="0.2">
      <c r="A16" s="669"/>
      <c r="B16" s="398">
        <v>1</v>
      </c>
      <c r="C16" s="399">
        <v>1</v>
      </c>
      <c r="D16" s="400">
        <v>1</v>
      </c>
      <c r="E16" s="116" t="s">
        <v>452</v>
      </c>
      <c r="F16" s="116" t="s">
        <v>452</v>
      </c>
      <c r="G16" s="401" t="s">
        <v>452</v>
      </c>
      <c r="H16" s="116">
        <v>1.9E-3</v>
      </c>
      <c r="I16" s="116">
        <v>1.5100000000000001E-3</v>
      </c>
      <c r="J16" s="401">
        <v>2.8999999999999998E-3</v>
      </c>
      <c r="K16" s="116">
        <v>5.7000000000000002E-3</v>
      </c>
      <c r="L16" s="116">
        <v>1.81E-3</v>
      </c>
      <c r="M16" s="401">
        <v>6.3200000000000001E-3</v>
      </c>
      <c r="N16" s="116">
        <v>3.8E-3</v>
      </c>
      <c r="O16" s="116">
        <v>3.1700000000000001E-3</v>
      </c>
      <c r="P16" s="402">
        <v>3.16E-3</v>
      </c>
      <c r="Q16" s="669"/>
      <c r="R16" s="116">
        <v>1.9E-3</v>
      </c>
      <c r="S16" s="116">
        <v>2.0100000000000001E-3</v>
      </c>
      <c r="T16" s="401">
        <v>6.6E-4</v>
      </c>
      <c r="U16" s="116">
        <v>5.7029999999999997E-2</v>
      </c>
      <c r="V16" s="116">
        <v>2.8289999999999999E-2</v>
      </c>
      <c r="W16" s="401">
        <v>2.2530000000000001E-2</v>
      </c>
      <c r="X16" s="116">
        <v>9.5099999999999994E-3</v>
      </c>
      <c r="Y16" s="116">
        <v>3.7699999999999999E-3</v>
      </c>
      <c r="Z16" s="401">
        <v>4.4799999999999996E-3</v>
      </c>
      <c r="AA16" s="116">
        <v>7.6050000000000006E-2</v>
      </c>
      <c r="AB16" s="116">
        <v>2.759E-2</v>
      </c>
      <c r="AC16" s="402">
        <v>6.0470000000000003E-2</v>
      </c>
      <c r="AD16" s="669"/>
      <c r="AE16" s="116">
        <v>0.69391999999999998</v>
      </c>
      <c r="AF16" s="116">
        <v>0.73394000000000004</v>
      </c>
      <c r="AG16" s="401">
        <v>0.80015999999999998</v>
      </c>
      <c r="AH16" s="116">
        <v>7.6E-3</v>
      </c>
      <c r="AI16" s="116">
        <v>1.2409999999999999E-2</v>
      </c>
      <c r="AJ16" s="401">
        <v>4.7400000000000003E-3</v>
      </c>
      <c r="AK16" s="116">
        <v>1.9009999999999999E-2</v>
      </c>
      <c r="AL16" s="116">
        <v>1.7600000000000001E-3</v>
      </c>
      <c r="AM16" s="401">
        <v>1.7129999999999999E-2</v>
      </c>
      <c r="AN16" s="116">
        <v>0.12357</v>
      </c>
      <c r="AO16" s="116">
        <v>0.18373999999999999</v>
      </c>
      <c r="AP16" s="402">
        <v>7.7460000000000001E-2</v>
      </c>
    </row>
    <row r="17" spans="1:42" s="96" customFormat="1" ht="17.25" customHeight="1" x14ac:dyDescent="0.2">
      <c r="A17" s="669" t="s">
        <v>89</v>
      </c>
      <c r="B17" s="403">
        <v>2375</v>
      </c>
      <c r="C17" s="156">
        <v>148205</v>
      </c>
      <c r="D17" s="404">
        <v>31353</v>
      </c>
      <c r="E17" s="156">
        <v>26</v>
      </c>
      <c r="F17" s="156">
        <v>1804</v>
      </c>
      <c r="G17" s="404">
        <v>246</v>
      </c>
      <c r="H17" s="156">
        <v>4</v>
      </c>
      <c r="I17" s="156">
        <v>65</v>
      </c>
      <c r="J17" s="404">
        <v>61</v>
      </c>
      <c r="K17" s="156">
        <v>2</v>
      </c>
      <c r="L17" s="156">
        <v>31</v>
      </c>
      <c r="M17" s="404">
        <v>22</v>
      </c>
      <c r="N17" s="156">
        <v>202</v>
      </c>
      <c r="O17" s="156">
        <v>16771</v>
      </c>
      <c r="P17" s="405">
        <v>2876</v>
      </c>
      <c r="Q17" s="669" t="s">
        <v>89</v>
      </c>
      <c r="R17" s="156">
        <v>27</v>
      </c>
      <c r="S17" s="156">
        <v>886</v>
      </c>
      <c r="T17" s="404">
        <v>153</v>
      </c>
      <c r="U17" s="156">
        <v>214</v>
      </c>
      <c r="V17" s="156">
        <v>3427</v>
      </c>
      <c r="W17" s="404">
        <v>2578</v>
      </c>
      <c r="X17" s="156">
        <v>242</v>
      </c>
      <c r="Y17" s="156">
        <v>3916</v>
      </c>
      <c r="Z17" s="404">
        <v>1867</v>
      </c>
      <c r="AA17" s="156">
        <v>117</v>
      </c>
      <c r="AB17" s="156">
        <v>1619</v>
      </c>
      <c r="AC17" s="405">
        <v>1518</v>
      </c>
      <c r="AD17" s="669" t="s">
        <v>89</v>
      </c>
      <c r="AE17" s="156">
        <v>20</v>
      </c>
      <c r="AF17" s="156">
        <v>110</v>
      </c>
      <c r="AG17" s="404">
        <v>355</v>
      </c>
      <c r="AH17" s="156">
        <v>197</v>
      </c>
      <c r="AI17" s="156">
        <v>9325</v>
      </c>
      <c r="AJ17" s="404">
        <v>3821</v>
      </c>
      <c r="AK17" s="156">
        <v>982</v>
      </c>
      <c r="AL17" s="156">
        <v>95894</v>
      </c>
      <c r="AM17" s="404">
        <v>14177</v>
      </c>
      <c r="AN17" s="156">
        <v>342</v>
      </c>
      <c r="AO17" s="156">
        <v>14357</v>
      </c>
      <c r="AP17" s="405">
        <v>3679</v>
      </c>
    </row>
    <row r="18" spans="1:42" s="97" customFormat="1" ht="17.25" customHeight="1" x14ac:dyDescent="0.2">
      <c r="A18" s="669"/>
      <c r="B18" s="398">
        <v>1</v>
      </c>
      <c r="C18" s="399">
        <v>1</v>
      </c>
      <c r="D18" s="400">
        <v>1</v>
      </c>
      <c r="E18" s="116">
        <v>1.095E-2</v>
      </c>
      <c r="F18" s="116">
        <v>1.217E-2</v>
      </c>
      <c r="G18" s="401">
        <v>7.8499999999999993E-3</v>
      </c>
      <c r="H18" s="116">
        <v>1.6800000000000001E-3</v>
      </c>
      <c r="I18" s="116">
        <v>4.4000000000000002E-4</v>
      </c>
      <c r="J18" s="401">
        <v>1.9499999999999999E-3</v>
      </c>
      <c r="K18" s="116">
        <v>8.4000000000000003E-4</v>
      </c>
      <c r="L18" s="116">
        <v>2.1000000000000001E-4</v>
      </c>
      <c r="M18" s="401">
        <v>6.9999999999999999E-4</v>
      </c>
      <c r="N18" s="116">
        <v>8.5050000000000001E-2</v>
      </c>
      <c r="O18" s="116">
        <v>0.11316</v>
      </c>
      <c r="P18" s="402">
        <v>9.1730000000000006E-2</v>
      </c>
      <c r="Q18" s="669"/>
      <c r="R18" s="116">
        <v>1.137E-2</v>
      </c>
      <c r="S18" s="116">
        <v>5.9800000000000001E-3</v>
      </c>
      <c r="T18" s="401">
        <v>4.8799999999999998E-3</v>
      </c>
      <c r="U18" s="116">
        <v>9.0109999999999996E-2</v>
      </c>
      <c r="V18" s="116">
        <v>2.3120000000000002E-2</v>
      </c>
      <c r="W18" s="401">
        <v>8.2220000000000001E-2</v>
      </c>
      <c r="X18" s="116">
        <v>0.10188999999999999</v>
      </c>
      <c r="Y18" s="116">
        <v>2.6419999999999999E-2</v>
      </c>
      <c r="Z18" s="401">
        <v>5.9549999999999999E-2</v>
      </c>
      <c r="AA18" s="116">
        <v>4.9259999999999998E-2</v>
      </c>
      <c r="AB18" s="116">
        <v>1.0919999999999999E-2</v>
      </c>
      <c r="AC18" s="402">
        <v>4.8419999999999998E-2</v>
      </c>
      <c r="AD18" s="669"/>
      <c r="AE18" s="116">
        <v>8.4200000000000004E-3</v>
      </c>
      <c r="AF18" s="116">
        <v>7.3999999999999999E-4</v>
      </c>
      <c r="AG18" s="401">
        <v>1.132E-2</v>
      </c>
      <c r="AH18" s="116">
        <v>8.2949999999999996E-2</v>
      </c>
      <c r="AI18" s="116">
        <v>6.2920000000000004E-2</v>
      </c>
      <c r="AJ18" s="401">
        <v>0.12187000000000001</v>
      </c>
      <c r="AK18" s="116">
        <v>0.41347</v>
      </c>
      <c r="AL18" s="116">
        <v>0.64703999999999995</v>
      </c>
      <c r="AM18" s="401">
        <v>0.45217000000000002</v>
      </c>
      <c r="AN18" s="116">
        <v>0.14399999999999999</v>
      </c>
      <c r="AO18" s="116">
        <v>9.6869999999999998E-2</v>
      </c>
      <c r="AP18" s="402">
        <v>0.11734</v>
      </c>
    </row>
    <row r="19" spans="1:42" s="96" customFormat="1" ht="17.25" customHeight="1" x14ac:dyDescent="0.2">
      <c r="A19" s="669" t="s">
        <v>90</v>
      </c>
      <c r="B19" s="403">
        <v>210</v>
      </c>
      <c r="C19" s="156">
        <v>14601</v>
      </c>
      <c r="D19" s="404">
        <v>3184</v>
      </c>
      <c r="E19" s="156">
        <v>0</v>
      </c>
      <c r="F19" s="156">
        <v>0</v>
      </c>
      <c r="G19" s="404">
        <v>0</v>
      </c>
      <c r="H19" s="156">
        <v>0</v>
      </c>
      <c r="I19" s="156">
        <v>0</v>
      </c>
      <c r="J19" s="404">
        <v>0</v>
      </c>
      <c r="K19" s="156">
        <v>0</v>
      </c>
      <c r="L19" s="156">
        <v>0</v>
      </c>
      <c r="M19" s="404">
        <v>0</v>
      </c>
      <c r="N19" s="156">
        <v>2</v>
      </c>
      <c r="O19" s="156">
        <v>12</v>
      </c>
      <c r="P19" s="405">
        <v>18</v>
      </c>
      <c r="Q19" s="669" t="s">
        <v>90</v>
      </c>
      <c r="R19" s="156">
        <v>0</v>
      </c>
      <c r="S19" s="156">
        <v>0</v>
      </c>
      <c r="T19" s="404">
        <v>0</v>
      </c>
      <c r="U19" s="156">
        <v>10</v>
      </c>
      <c r="V19" s="156">
        <v>318</v>
      </c>
      <c r="W19" s="404">
        <v>184</v>
      </c>
      <c r="X19" s="156">
        <v>8</v>
      </c>
      <c r="Y19" s="156">
        <v>87</v>
      </c>
      <c r="Z19" s="404">
        <v>126</v>
      </c>
      <c r="AA19" s="156">
        <v>6</v>
      </c>
      <c r="AB19" s="156">
        <v>150</v>
      </c>
      <c r="AC19" s="405">
        <v>139</v>
      </c>
      <c r="AD19" s="669" t="s">
        <v>90</v>
      </c>
      <c r="AE19" s="156">
        <v>0</v>
      </c>
      <c r="AF19" s="156">
        <v>0</v>
      </c>
      <c r="AG19" s="404">
        <v>0</v>
      </c>
      <c r="AH19" s="156">
        <v>50</v>
      </c>
      <c r="AI19" s="156">
        <v>2429</v>
      </c>
      <c r="AJ19" s="404">
        <v>555</v>
      </c>
      <c r="AK19" s="156">
        <v>110</v>
      </c>
      <c r="AL19" s="156">
        <v>10255</v>
      </c>
      <c r="AM19" s="404">
        <v>1834</v>
      </c>
      <c r="AN19" s="156">
        <v>24</v>
      </c>
      <c r="AO19" s="156">
        <v>1350</v>
      </c>
      <c r="AP19" s="405">
        <v>328</v>
      </c>
    </row>
    <row r="20" spans="1:42" s="97" customFormat="1" ht="17.25" customHeight="1" x14ac:dyDescent="0.2">
      <c r="A20" s="669"/>
      <c r="B20" s="398">
        <v>1</v>
      </c>
      <c r="C20" s="399">
        <v>1</v>
      </c>
      <c r="D20" s="400">
        <v>1</v>
      </c>
      <c r="E20" s="116" t="s">
        <v>452</v>
      </c>
      <c r="F20" s="116" t="s">
        <v>452</v>
      </c>
      <c r="G20" s="401" t="s">
        <v>452</v>
      </c>
      <c r="H20" s="116" t="s">
        <v>452</v>
      </c>
      <c r="I20" s="116" t="s">
        <v>452</v>
      </c>
      <c r="J20" s="401" t="s">
        <v>452</v>
      </c>
      <c r="K20" s="116" t="s">
        <v>452</v>
      </c>
      <c r="L20" s="116" t="s">
        <v>452</v>
      </c>
      <c r="M20" s="401" t="s">
        <v>452</v>
      </c>
      <c r="N20" s="116">
        <v>9.5200000000000007E-3</v>
      </c>
      <c r="O20" s="116">
        <v>8.1999999999999998E-4</v>
      </c>
      <c r="P20" s="402">
        <v>5.6499999999999996E-3</v>
      </c>
      <c r="Q20" s="669"/>
      <c r="R20" s="116" t="s">
        <v>452</v>
      </c>
      <c r="S20" s="116" t="s">
        <v>452</v>
      </c>
      <c r="T20" s="401" t="s">
        <v>452</v>
      </c>
      <c r="U20" s="116">
        <v>4.7620000000000003E-2</v>
      </c>
      <c r="V20" s="116">
        <v>2.1780000000000001E-2</v>
      </c>
      <c r="W20" s="401">
        <v>5.7790000000000001E-2</v>
      </c>
      <c r="X20" s="116">
        <v>3.8100000000000002E-2</v>
      </c>
      <c r="Y20" s="116">
        <v>5.96E-3</v>
      </c>
      <c r="Z20" s="401">
        <v>3.9570000000000001E-2</v>
      </c>
      <c r="AA20" s="116">
        <v>2.8570000000000002E-2</v>
      </c>
      <c r="AB20" s="116">
        <v>1.027E-2</v>
      </c>
      <c r="AC20" s="402">
        <v>4.3659999999999997E-2</v>
      </c>
      <c r="AD20" s="669"/>
      <c r="AE20" s="116" t="s">
        <v>452</v>
      </c>
      <c r="AF20" s="116" t="s">
        <v>452</v>
      </c>
      <c r="AG20" s="401" t="s">
        <v>452</v>
      </c>
      <c r="AH20" s="116">
        <v>0.23810000000000001</v>
      </c>
      <c r="AI20" s="116">
        <v>0.16636000000000001</v>
      </c>
      <c r="AJ20" s="401">
        <v>0.17430999999999999</v>
      </c>
      <c r="AK20" s="116">
        <v>0.52381</v>
      </c>
      <c r="AL20" s="116">
        <v>0.70235000000000003</v>
      </c>
      <c r="AM20" s="401">
        <v>0.57601000000000002</v>
      </c>
      <c r="AN20" s="116">
        <v>0.11429</v>
      </c>
      <c r="AO20" s="116">
        <v>9.2460000000000001E-2</v>
      </c>
      <c r="AP20" s="402">
        <v>0.10302</v>
      </c>
    </row>
    <row r="21" spans="1:42" s="96" customFormat="1" ht="17.25" customHeight="1" x14ac:dyDescent="0.2">
      <c r="A21" s="669" t="s">
        <v>91</v>
      </c>
      <c r="B21" s="403">
        <v>4348</v>
      </c>
      <c r="C21" s="156">
        <v>311743</v>
      </c>
      <c r="D21" s="404">
        <v>56650</v>
      </c>
      <c r="E21" s="156">
        <v>94</v>
      </c>
      <c r="F21" s="156">
        <v>34290</v>
      </c>
      <c r="G21" s="404">
        <v>1036</v>
      </c>
      <c r="H21" s="156">
        <v>3</v>
      </c>
      <c r="I21" s="156">
        <v>57</v>
      </c>
      <c r="J21" s="404">
        <v>27</v>
      </c>
      <c r="K21" s="156">
        <v>0</v>
      </c>
      <c r="L21" s="156">
        <v>0</v>
      </c>
      <c r="M21" s="404">
        <v>0</v>
      </c>
      <c r="N21" s="156">
        <v>308</v>
      </c>
      <c r="O21" s="156">
        <v>29635</v>
      </c>
      <c r="P21" s="405">
        <v>4104</v>
      </c>
      <c r="Q21" s="669" t="s">
        <v>91</v>
      </c>
      <c r="R21" s="156">
        <v>46</v>
      </c>
      <c r="S21" s="156">
        <v>3134</v>
      </c>
      <c r="T21" s="404">
        <v>534</v>
      </c>
      <c r="U21" s="156">
        <v>409</v>
      </c>
      <c r="V21" s="156">
        <v>9032</v>
      </c>
      <c r="W21" s="404">
        <v>6632</v>
      </c>
      <c r="X21" s="156">
        <v>260</v>
      </c>
      <c r="Y21" s="156">
        <v>13941</v>
      </c>
      <c r="Z21" s="404">
        <v>2389</v>
      </c>
      <c r="AA21" s="156">
        <v>687</v>
      </c>
      <c r="AB21" s="156">
        <v>16190</v>
      </c>
      <c r="AC21" s="405">
        <v>7905</v>
      </c>
      <c r="AD21" s="669" t="s">
        <v>91</v>
      </c>
      <c r="AE21" s="156">
        <v>210</v>
      </c>
      <c r="AF21" s="156">
        <v>7562</v>
      </c>
      <c r="AG21" s="404">
        <v>2510</v>
      </c>
      <c r="AH21" s="156">
        <v>406</v>
      </c>
      <c r="AI21" s="156">
        <v>21911</v>
      </c>
      <c r="AJ21" s="404">
        <v>5670</v>
      </c>
      <c r="AK21" s="156">
        <v>1106</v>
      </c>
      <c r="AL21" s="156">
        <v>118517</v>
      </c>
      <c r="AM21" s="404">
        <v>15464</v>
      </c>
      <c r="AN21" s="156">
        <v>819</v>
      </c>
      <c r="AO21" s="156">
        <v>57474</v>
      </c>
      <c r="AP21" s="405">
        <v>10379</v>
      </c>
    </row>
    <row r="22" spans="1:42" s="97" customFormat="1" ht="17.25" customHeight="1" x14ac:dyDescent="0.2">
      <c r="A22" s="669"/>
      <c r="B22" s="398">
        <v>1</v>
      </c>
      <c r="C22" s="399">
        <v>1</v>
      </c>
      <c r="D22" s="400">
        <v>1</v>
      </c>
      <c r="E22" s="116">
        <v>2.162E-2</v>
      </c>
      <c r="F22" s="116">
        <v>0.10999</v>
      </c>
      <c r="G22" s="401">
        <v>1.8290000000000001E-2</v>
      </c>
      <c r="H22" s="116">
        <v>6.8999999999999997E-4</v>
      </c>
      <c r="I22" s="116">
        <v>1.8000000000000001E-4</v>
      </c>
      <c r="J22" s="401">
        <v>4.8000000000000001E-4</v>
      </c>
      <c r="K22" s="116" t="s">
        <v>452</v>
      </c>
      <c r="L22" s="116" t="s">
        <v>452</v>
      </c>
      <c r="M22" s="401" t="s">
        <v>452</v>
      </c>
      <c r="N22" s="116">
        <v>7.084E-2</v>
      </c>
      <c r="O22" s="116">
        <v>9.5060000000000006E-2</v>
      </c>
      <c r="P22" s="402">
        <v>7.2440000000000004E-2</v>
      </c>
      <c r="Q22" s="669"/>
      <c r="R22" s="116">
        <v>1.0580000000000001E-2</v>
      </c>
      <c r="S22" s="116">
        <v>1.005E-2</v>
      </c>
      <c r="T22" s="401">
        <v>9.4299999999999991E-3</v>
      </c>
      <c r="U22" s="116">
        <v>9.4070000000000001E-2</v>
      </c>
      <c r="V22" s="116">
        <v>2.8969999999999999E-2</v>
      </c>
      <c r="W22" s="401">
        <v>0.11706999999999999</v>
      </c>
      <c r="X22" s="116">
        <v>5.9799999999999999E-2</v>
      </c>
      <c r="Y22" s="116">
        <v>4.4720000000000003E-2</v>
      </c>
      <c r="Z22" s="401">
        <v>4.2169999999999999E-2</v>
      </c>
      <c r="AA22" s="116">
        <v>0.158</v>
      </c>
      <c r="AB22" s="116">
        <v>5.1929999999999997E-2</v>
      </c>
      <c r="AC22" s="402">
        <v>0.13954</v>
      </c>
      <c r="AD22" s="669"/>
      <c r="AE22" s="116">
        <v>4.8300000000000003E-2</v>
      </c>
      <c r="AF22" s="116">
        <v>2.426E-2</v>
      </c>
      <c r="AG22" s="401">
        <v>4.4310000000000002E-2</v>
      </c>
      <c r="AH22" s="116">
        <v>9.3380000000000005E-2</v>
      </c>
      <c r="AI22" s="116">
        <v>7.0290000000000005E-2</v>
      </c>
      <c r="AJ22" s="401">
        <v>0.10009</v>
      </c>
      <c r="AK22" s="116">
        <v>0.25436999999999999</v>
      </c>
      <c r="AL22" s="116">
        <v>0.38018000000000002</v>
      </c>
      <c r="AM22" s="401">
        <v>0.27296999999999999</v>
      </c>
      <c r="AN22" s="116">
        <v>0.18836</v>
      </c>
      <c r="AO22" s="116">
        <v>0.18436</v>
      </c>
      <c r="AP22" s="402">
        <v>0.18321000000000001</v>
      </c>
    </row>
    <row r="23" spans="1:42" s="96" customFormat="1" ht="17.25" customHeight="1" x14ac:dyDescent="0.2">
      <c r="A23" s="669" t="s">
        <v>92</v>
      </c>
      <c r="B23" s="403">
        <v>6922</v>
      </c>
      <c r="C23" s="156">
        <v>397638</v>
      </c>
      <c r="D23" s="404">
        <v>110873</v>
      </c>
      <c r="E23" s="156">
        <v>10</v>
      </c>
      <c r="F23" s="156">
        <v>1626</v>
      </c>
      <c r="G23" s="404">
        <v>143</v>
      </c>
      <c r="H23" s="156">
        <v>4</v>
      </c>
      <c r="I23" s="156">
        <v>70</v>
      </c>
      <c r="J23" s="404">
        <v>26</v>
      </c>
      <c r="K23" s="156">
        <v>2</v>
      </c>
      <c r="L23" s="156">
        <v>14</v>
      </c>
      <c r="M23" s="404">
        <v>29</v>
      </c>
      <c r="N23" s="156">
        <v>206</v>
      </c>
      <c r="O23" s="156">
        <v>7207</v>
      </c>
      <c r="P23" s="405">
        <v>3345</v>
      </c>
      <c r="Q23" s="669" t="s">
        <v>92</v>
      </c>
      <c r="R23" s="156">
        <v>229</v>
      </c>
      <c r="S23" s="156">
        <v>17544</v>
      </c>
      <c r="T23" s="404">
        <v>4491</v>
      </c>
      <c r="U23" s="156">
        <v>902</v>
      </c>
      <c r="V23" s="156">
        <v>17088</v>
      </c>
      <c r="W23" s="404">
        <v>18945</v>
      </c>
      <c r="X23" s="156">
        <v>534</v>
      </c>
      <c r="Y23" s="156">
        <v>10122</v>
      </c>
      <c r="Z23" s="404">
        <v>5425</v>
      </c>
      <c r="AA23" s="156">
        <v>401</v>
      </c>
      <c r="AB23" s="156">
        <v>13305</v>
      </c>
      <c r="AC23" s="405">
        <v>7853</v>
      </c>
      <c r="AD23" s="669" t="s">
        <v>92</v>
      </c>
      <c r="AE23" s="156">
        <v>65</v>
      </c>
      <c r="AF23" s="156">
        <v>985</v>
      </c>
      <c r="AG23" s="404">
        <v>1157</v>
      </c>
      <c r="AH23" s="156">
        <v>495</v>
      </c>
      <c r="AI23" s="156">
        <v>14278</v>
      </c>
      <c r="AJ23" s="404">
        <v>8078</v>
      </c>
      <c r="AK23" s="156">
        <v>3304</v>
      </c>
      <c r="AL23" s="156">
        <v>290961</v>
      </c>
      <c r="AM23" s="404">
        <v>50105</v>
      </c>
      <c r="AN23" s="156">
        <v>770</v>
      </c>
      <c r="AO23" s="156">
        <v>24438</v>
      </c>
      <c r="AP23" s="405">
        <v>11276</v>
      </c>
    </row>
    <row r="24" spans="1:42" s="97" customFormat="1" ht="17.25" customHeight="1" x14ac:dyDescent="0.2">
      <c r="A24" s="669"/>
      <c r="B24" s="398">
        <v>1</v>
      </c>
      <c r="C24" s="399">
        <v>1</v>
      </c>
      <c r="D24" s="400">
        <v>1</v>
      </c>
      <c r="E24" s="116">
        <v>1.4400000000000001E-3</v>
      </c>
      <c r="F24" s="116">
        <v>4.0899999999999999E-3</v>
      </c>
      <c r="G24" s="401">
        <v>1.2899999999999999E-3</v>
      </c>
      <c r="H24" s="116">
        <v>5.8E-4</v>
      </c>
      <c r="I24" s="116">
        <v>1.8000000000000001E-4</v>
      </c>
      <c r="J24" s="401">
        <v>2.3000000000000001E-4</v>
      </c>
      <c r="K24" s="116">
        <v>2.9E-4</v>
      </c>
      <c r="L24" s="116">
        <v>4.0000000000000003E-5</v>
      </c>
      <c r="M24" s="401">
        <v>2.5999999999999998E-4</v>
      </c>
      <c r="N24" s="116">
        <v>2.9760000000000002E-2</v>
      </c>
      <c r="O24" s="116">
        <v>1.8120000000000001E-2</v>
      </c>
      <c r="P24" s="402">
        <v>3.0169999999999999E-2</v>
      </c>
      <c r="Q24" s="669"/>
      <c r="R24" s="116">
        <v>3.3079999999999998E-2</v>
      </c>
      <c r="S24" s="116">
        <v>4.4119999999999999E-2</v>
      </c>
      <c r="T24" s="401">
        <v>4.0509999999999997E-2</v>
      </c>
      <c r="U24" s="116">
        <v>0.13031000000000001</v>
      </c>
      <c r="V24" s="116">
        <v>4.2970000000000001E-2</v>
      </c>
      <c r="W24" s="401">
        <v>0.17086999999999999</v>
      </c>
      <c r="X24" s="116">
        <v>7.7149999999999996E-2</v>
      </c>
      <c r="Y24" s="116">
        <v>2.546E-2</v>
      </c>
      <c r="Z24" s="401">
        <v>4.8930000000000001E-2</v>
      </c>
      <c r="AA24" s="116">
        <v>5.7930000000000002E-2</v>
      </c>
      <c r="AB24" s="116">
        <v>3.3459999999999997E-2</v>
      </c>
      <c r="AC24" s="402">
        <v>7.0830000000000004E-2</v>
      </c>
      <c r="AD24" s="669"/>
      <c r="AE24" s="116">
        <v>9.3900000000000008E-3</v>
      </c>
      <c r="AF24" s="116">
        <v>2.48E-3</v>
      </c>
      <c r="AG24" s="401">
        <v>1.044E-2</v>
      </c>
      <c r="AH24" s="116">
        <v>7.1510000000000004E-2</v>
      </c>
      <c r="AI24" s="116">
        <v>3.5909999999999997E-2</v>
      </c>
      <c r="AJ24" s="401">
        <v>7.2859999999999994E-2</v>
      </c>
      <c r="AK24" s="116">
        <v>0.47732000000000002</v>
      </c>
      <c r="AL24" s="116">
        <v>0.73172000000000004</v>
      </c>
      <c r="AM24" s="401">
        <v>0.45190999999999998</v>
      </c>
      <c r="AN24" s="116">
        <v>0.11124000000000001</v>
      </c>
      <c r="AO24" s="116">
        <v>6.1460000000000001E-2</v>
      </c>
      <c r="AP24" s="402">
        <v>0.1017</v>
      </c>
    </row>
    <row r="25" spans="1:42" s="96" customFormat="1" ht="17.25" customHeight="1" x14ac:dyDescent="0.2">
      <c r="A25" s="669" t="s">
        <v>93</v>
      </c>
      <c r="B25" s="403">
        <v>1781</v>
      </c>
      <c r="C25" s="156">
        <v>111856</v>
      </c>
      <c r="D25" s="404">
        <v>24942</v>
      </c>
      <c r="E25" s="156">
        <v>0</v>
      </c>
      <c r="F25" s="156">
        <v>0</v>
      </c>
      <c r="G25" s="404">
        <v>0</v>
      </c>
      <c r="H25" s="156">
        <v>0</v>
      </c>
      <c r="I25" s="156">
        <v>0</v>
      </c>
      <c r="J25" s="404">
        <v>0</v>
      </c>
      <c r="K25" s="156">
        <v>0</v>
      </c>
      <c r="L25" s="156">
        <v>0</v>
      </c>
      <c r="M25" s="404">
        <v>0</v>
      </c>
      <c r="N25" s="156">
        <v>55</v>
      </c>
      <c r="O25" s="156">
        <v>2099</v>
      </c>
      <c r="P25" s="405">
        <v>467</v>
      </c>
      <c r="Q25" s="669" t="s">
        <v>93</v>
      </c>
      <c r="R25" s="156">
        <v>20</v>
      </c>
      <c r="S25" s="156">
        <v>2634</v>
      </c>
      <c r="T25" s="404">
        <v>322</v>
      </c>
      <c r="U25" s="156">
        <v>143</v>
      </c>
      <c r="V25" s="156">
        <v>2075</v>
      </c>
      <c r="W25" s="404">
        <v>2783</v>
      </c>
      <c r="X25" s="156">
        <v>229</v>
      </c>
      <c r="Y25" s="156">
        <v>4245</v>
      </c>
      <c r="Z25" s="404">
        <v>2472</v>
      </c>
      <c r="AA25" s="156">
        <v>96</v>
      </c>
      <c r="AB25" s="156">
        <v>5600</v>
      </c>
      <c r="AC25" s="405">
        <v>1657</v>
      </c>
      <c r="AD25" s="669" t="s">
        <v>93</v>
      </c>
      <c r="AE25" s="156">
        <v>20</v>
      </c>
      <c r="AF25" s="156">
        <v>1013</v>
      </c>
      <c r="AG25" s="404">
        <v>182</v>
      </c>
      <c r="AH25" s="156">
        <v>335</v>
      </c>
      <c r="AI25" s="156">
        <v>17480</v>
      </c>
      <c r="AJ25" s="404">
        <v>5449</v>
      </c>
      <c r="AK25" s="156">
        <v>699</v>
      </c>
      <c r="AL25" s="156">
        <v>67015</v>
      </c>
      <c r="AM25" s="404">
        <v>8937</v>
      </c>
      <c r="AN25" s="156">
        <v>184</v>
      </c>
      <c r="AO25" s="156">
        <v>9695</v>
      </c>
      <c r="AP25" s="405">
        <v>2673</v>
      </c>
    </row>
    <row r="26" spans="1:42" s="97" customFormat="1" ht="17.25" customHeight="1" x14ac:dyDescent="0.2">
      <c r="A26" s="669"/>
      <c r="B26" s="398">
        <v>1</v>
      </c>
      <c r="C26" s="399">
        <v>1</v>
      </c>
      <c r="D26" s="400">
        <v>1</v>
      </c>
      <c r="E26" s="116" t="s">
        <v>452</v>
      </c>
      <c r="F26" s="116" t="s">
        <v>452</v>
      </c>
      <c r="G26" s="401" t="s">
        <v>452</v>
      </c>
      <c r="H26" s="116" t="s">
        <v>452</v>
      </c>
      <c r="I26" s="116" t="s">
        <v>452</v>
      </c>
      <c r="J26" s="401" t="s">
        <v>452</v>
      </c>
      <c r="K26" s="116" t="s">
        <v>452</v>
      </c>
      <c r="L26" s="116" t="s">
        <v>452</v>
      </c>
      <c r="M26" s="401" t="s">
        <v>452</v>
      </c>
      <c r="N26" s="116">
        <v>3.0880000000000001E-2</v>
      </c>
      <c r="O26" s="116">
        <v>1.8769999999999998E-2</v>
      </c>
      <c r="P26" s="402">
        <v>1.8720000000000001E-2</v>
      </c>
      <c r="Q26" s="669"/>
      <c r="R26" s="116">
        <v>1.123E-2</v>
      </c>
      <c r="S26" s="116">
        <v>2.3550000000000001E-2</v>
      </c>
      <c r="T26" s="401">
        <v>1.291E-2</v>
      </c>
      <c r="U26" s="116">
        <v>8.029E-2</v>
      </c>
      <c r="V26" s="116">
        <v>1.8550000000000001E-2</v>
      </c>
      <c r="W26" s="401">
        <v>0.11158</v>
      </c>
      <c r="X26" s="116">
        <v>0.12858</v>
      </c>
      <c r="Y26" s="116">
        <v>3.7949999999999998E-2</v>
      </c>
      <c r="Z26" s="401">
        <v>9.9110000000000004E-2</v>
      </c>
      <c r="AA26" s="116">
        <v>5.3900000000000003E-2</v>
      </c>
      <c r="AB26" s="116">
        <v>5.006E-2</v>
      </c>
      <c r="AC26" s="402">
        <v>6.6430000000000003E-2</v>
      </c>
      <c r="AD26" s="669"/>
      <c r="AE26" s="116">
        <v>1.123E-2</v>
      </c>
      <c r="AF26" s="116">
        <v>9.0600000000000003E-3</v>
      </c>
      <c r="AG26" s="401">
        <v>7.3000000000000001E-3</v>
      </c>
      <c r="AH26" s="116">
        <v>0.18809999999999999</v>
      </c>
      <c r="AI26" s="116">
        <v>0.15626999999999999</v>
      </c>
      <c r="AJ26" s="401">
        <v>0.21847</v>
      </c>
      <c r="AK26" s="116">
        <v>0.39248</v>
      </c>
      <c r="AL26" s="116">
        <v>0.59911999999999999</v>
      </c>
      <c r="AM26" s="401">
        <v>0.35831000000000002</v>
      </c>
      <c r="AN26" s="116">
        <v>0.10331</v>
      </c>
      <c r="AO26" s="116">
        <v>8.6669999999999997E-2</v>
      </c>
      <c r="AP26" s="402">
        <v>0.10717</v>
      </c>
    </row>
    <row r="27" spans="1:42" s="96" customFormat="1" ht="17.25" customHeight="1" x14ac:dyDescent="0.2">
      <c r="A27" s="669" t="s">
        <v>94</v>
      </c>
      <c r="B27" s="403">
        <v>730</v>
      </c>
      <c r="C27" s="156">
        <v>22071</v>
      </c>
      <c r="D27" s="404">
        <v>9267</v>
      </c>
      <c r="E27" s="156">
        <v>0</v>
      </c>
      <c r="F27" s="156">
        <v>0</v>
      </c>
      <c r="G27" s="404">
        <v>0</v>
      </c>
      <c r="H27" s="156">
        <v>0</v>
      </c>
      <c r="I27" s="156">
        <v>0</v>
      </c>
      <c r="J27" s="404">
        <v>0</v>
      </c>
      <c r="K27" s="156">
        <v>0</v>
      </c>
      <c r="L27" s="156">
        <v>0</v>
      </c>
      <c r="M27" s="404">
        <v>0</v>
      </c>
      <c r="N27" s="156">
        <v>10</v>
      </c>
      <c r="O27" s="156">
        <v>76</v>
      </c>
      <c r="P27" s="405">
        <v>94</v>
      </c>
      <c r="Q27" s="669" t="s">
        <v>94</v>
      </c>
      <c r="R27" s="156">
        <v>34</v>
      </c>
      <c r="S27" s="156">
        <v>426</v>
      </c>
      <c r="T27" s="404">
        <v>233</v>
      </c>
      <c r="U27" s="156">
        <v>286</v>
      </c>
      <c r="V27" s="156">
        <v>3897</v>
      </c>
      <c r="W27" s="404">
        <v>4170</v>
      </c>
      <c r="X27" s="156">
        <v>21</v>
      </c>
      <c r="Y27" s="156">
        <v>498</v>
      </c>
      <c r="Z27" s="404">
        <v>157</v>
      </c>
      <c r="AA27" s="156">
        <v>19</v>
      </c>
      <c r="AB27" s="156">
        <v>306</v>
      </c>
      <c r="AC27" s="405">
        <v>162</v>
      </c>
      <c r="AD27" s="669" t="s">
        <v>94</v>
      </c>
      <c r="AE27" s="156">
        <v>0</v>
      </c>
      <c r="AF27" s="156">
        <v>0</v>
      </c>
      <c r="AG27" s="404">
        <v>0</v>
      </c>
      <c r="AH27" s="156">
        <v>132</v>
      </c>
      <c r="AI27" s="156">
        <v>2626</v>
      </c>
      <c r="AJ27" s="404">
        <v>1228</v>
      </c>
      <c r="AK27" s="156">
        <v>132</v>
      </c>
      <c r="AL27" s="156">
        <v>10558</v>
      </c>
      <c r="AM27" s="404">
        <v>2201</v>
      </c>
      <c r="AN27" s="156">
        <v>96</v>
      </c>
      <c r="AO27" s="156">
        <v>3684</v>
      </c>
      <c r="AP27" s="405">
        <v>1022</v>
      </c>
    </row>
    <row r="28" spans="1:42" s="97" customFormat="1" ht="17.25" customHeight="1" x14ac:dyDescent="0.2">
      <c r="A28" s="669"/>
      <c r="B28" s="398">
        <v>1</v>
      </c>
      <c r="C28" s="399">
        <v>1</v>
      </c>
      <c r="D28" s="400">
        <v>1</v>
      </c>
      <c r="E28" s="116" t="s">
        <v>452</v>
      </c>
      <c r="F28" s="116" t="s">
        <v>452</v>
      </c>
      <c r="G28" s="401" t="s">
        <v>452</v>
      </c>
      <c r="H28" s="116" t="s">
        <v>452</v>
      </c>
      <c r="I28" s="116" t="s">
        <v>452</v>
      </c>
      <c r="J28" s="401" t="s">
        <v>452</v>
      </c>
      <c r="K28" s="116" t="s">
        <v>452</v>
      </c>
      <c r="L28" s="116" t="s">
        <v>452</v>
      </c>
      <c r="M28" s="401" t="s">
        <v>452</v>
      </c>
      <c r="N28" s="116">
        <v>1.37E-2</v>
      </c>
      <c r="O28" s="116">
        <v>3.4399999999999999E-3</v>
      </c>
      <c r="P28" s="402">
        <v>1.014E-2</v>
      </c>
      <c r="Q28" s="669"/>
      <c r="R28" s="116">
        <v>4.6580000000000003E-2</v>
      </c>
      <c r="S28" s="116">
        <v>1.9300000000000001E-2</v>
      </c>
      <c r="T28" s="401">
        <v>2.5139999999999999E-2</v>
      </c>
      <c r="U28" s="116">
        <v>0.39178000000000002</v>
      </c>
      <c r="V28" s="116">
        <v>0.17657</v>
      </c>
      <c r="W28" s="401">
        <v>0.44997999999999999</v>
      </c>
      <c r="X28" s="116">
        <v>2.877E-2</v>
      </c>
      <c r="Y28" s="116">
        <v>2.256E-2</v>
      </c>
      <c r="Z28" s="401">
        <v>1.694E-2</v>
      </c>
      <c r="AA28" s="116">
        <v>2.6030000000000001E-2</v>
      </c>
      <c r="AB28" s="116">
        <v>1.3860000000000001E-2</v>
      </c>
      <c r="AC28" s="402">
        <v>1.7479999999999999E-2</v>
      </c>
      <c r="AD28" s="669"/>
      <c r="AE28" s="116" t="s">
        <v>452</v>
      </c>
      <c r="AF28" s="116" t="s">
        <v>452</v>
      </c>
      <c r="AG28" s="401" t="s">
        <v>452</v>
      </c>
      <c r="AH28" s="116">
        <v>0.18082000000000001</v>
      </c>
      <c r="AI28" s="116">
        <v>0.11898</v>
      </c>
      <c r="AJ28" s="401">
        <v>0.13250999999999999</v>
      </c>
      <c r="AK28" s="116">
        <v>0.18082000000000001</v>
      </c>
      <c r="AL28" s="116">
        <v>0.47837000000000002</v>
      </c>
      <c r="AM28" s="401">
        <v>0.23751</v>
      </c>
      <c r="AN28" s="116">
        <v>0.13150999999999999</v>
      </c>
      <c r="AO28" s="116">
        <v>0.16692000000000001</v>
      </c>
      <c r="AP28" s="402">
        <v>0.11028</v>
      </c>
    </row>
    <row r="29" spans="1:42" s="96" customFormat="1" ht="17.25" customHeight="1" x14ac:dyDescent="0.2">
      <c r="A29" s="669" t="s">
        <v>95</v>
      </c>
      <c r="B29" s="403">
        <v>556</v>
      </c>
      <c r="C29" s="156">
        <v>23107</v>
      </c>
      <c r="D29" s="404">
        <v>8297</v>
      </c>
      <c r="E29" s="156">
        <v>0</v>
      </c>
      <c r="F29" s="156">
        <v>0</v>
      </c>
      <c r="G29" s="404">
        <v>0</v>
      </c>
      <c r="H29" s="156">
        <v>0</v>
      </c>
      <c r="I29" s="156">
        <v>0</v>
      </c>
      <c r="J29" s="404">
        <v>0</v>
      </c>
      <c r="K29" s="156">
        <v>0</v>
      </c>
      <c r="L29" s="156">
        <v>0</v>
      </c>
      <c r="M29" s="404">
        <v>0</v>
      </c>
      <c r="N29" s="156">
        <v>22</v>
      </c>
      <c r="O29" s="156">
        <v>791</v>
      </c>
      <c r="P29" s="405">
        <v>454</v>
      </c>
      <c r="Q29" s="669" t="s">
        <v>95</v>
      </c>
      <c r="R29" s="156">
        <v>1</v>
      </c>
      <c r="S29" s="156">
        <v>24</v>
      </c>
      <c r="T29" s="404">
        <v>36</v>
      </c>
      <c r="U29" s="156">
        <v>71</v>
      </c>
      <c r="V29" s="156">
        <v>1345</v>
      </c>
      <c r="W29" s="404">
        <v>928</v>
      </c>
      <c r="X29" s="156">
        <v>26</v>
      </c>
      <c r="Y29" s="156">
        <v>478</v>
      </c>
      <c r="Z29" s="404">
        <v>299</v>
      </c>
      <c r="AA29" s="156">
        <v>23</v>
      </c>
      <c r="AB29" s="156">
        <v>416</v>
      </c>
      <c r="AC29" s="405">
        <v>336</v>
      </c>
      <c r="AD29" s="669" t="s">
        <v>95</v>
      </c>
      <c r="AE29" s="156">
        <v>1</v>
      </c>
      <c r="AF29" s="156">
        <v>3</v>
      </c>
      <c r="AG29" s="404">
        <v>15</v>
      </c>
      <c r="AH29" s="156">
        <v>31</v>
      </c>
      <c r="AI29" s="156">
        <v>479</v>
      </c>
      <c r="AJ29" s="404">
        <v>525</v>
      </c>
      <c r="AK29" s="156">
        <v>325</v>
      </c>
      <c r="AL29" s="156">
        <v>18450</v>
      </c>
      <c r="AM29" s="404">
        <v>5155</v>
      </c>
      <c r="AN29" s="156">
        <v>56</v>
      </c>
      <c r="AO29" s="156">
        <v>1121</v>
      </c>
      <c r="AP29" s="405">
        <v>549</v>
      </c>
    </row>
    <row r="30" spans="1:42" s="97" customFormat="1" ht="17.25" customHeight="1" x14ac:dyDescent="0.2">
      <c r="A30" s="669"/>
      <c r="B30" s="398">
        <v>1</v>
      </c>
      <c r="C30" s="399">
        <v>1</v>
      </c>
      <c r="D30" s="400">
        <v>1</v>
      </c>
      <c r="E30" s="116" t="s">
        <v>452</v>
      </c>
      <c r="F30" s="116" t="s">
        <v>452</v>
      </c>
      <c r="G30" s="401" t="s">
        <v>452</v>
      </c>
      <c r="H30" s="116" t="s">
        <v>452</v>
      </c>
      <c r="I30" s="116" t="s">
        <v>452</v>
      </c>
      <c r="J30" s="401" t="s">
        <v>452</v>
      </c>
      <c r="K30" s="116" t="s">
        <v>452</v>
      </c>
      <c r="L30" s="116" t="s">
        <v>452</v>
      </c>
      <c r="M30" s="401" t="s">
        <v>452</v>
      </c>
      <c r="N30" s="116">
        <v>3.9570000000000001E-2</v>
      </c>
      <c r="O30" s="116">
        <v>3.4229999999999997E-2</v>
      </c>
      <c r="P30" s="402">
        <v>5.4719999999999998E-2</v>
      </c>
      <c r="Q30" s="669"/>
      <c r="R30" s="116">
        <v>1.8E-3</v>
      </c>
      <c r="S30" s="116">
        <v>1.0399999999999999E-3</v>
      </c>
      <c r="T30" s="401">
        <v>4.3400000000000001E-3</v>
      </c>
      <c r="U30" s="116">
        <v>0.12770000000000001</v>
      </c>
      <c r="V30" s="116">
        <v>5.8209999999999998E-2</v>
      </c>
      <c r="W30" s="401">
        <v>0.11185</v>
      </c>
      <c r="X30" s="116">
        <v>4.6760000000000003E-2</v>
      </c>
      <c r="Y30" s="116">
        <v>2.069E-2</v>
      </c>
      <c r="Z30" s="401">
        <v>3.6040000000000003E-2</v>
      </c>
      <c r="AA30" s="116">
        <v>4.1369999999999997E-2</v>
      </c>
      <c r="AB30" s="116">
        <v>1.7999999999999999E-2</v>
      </c>
      <c r="AC30" s="402">
        <v>4.0500000000000001E-2</v>
      </c>
      <c r="AD30" s="669"/>
      <c r="AE30" s="116">
        <v>1.8E-3</v>
      </c>
      <c r="AF30" s="116">
        <v>1.2999999999999999E-4</v>
      </c>
      <c r="AG30" s="401">
        <v>1.81E-3</v>
      </c>
      <c r="AH30" s="116">
        <v>5.5759999999999997E-2</v>
      </c>
      <c r="AI30" s="116">
        <v>2.0729999999999998E-2</v>
      </c>
      <c r="AJ30" s="401">
        <v>6.3280000000000003E-2</v>
      </c>
      <c r="AK30" s="116">
        <v>0.58452999999999999</v>
      </c>
      <c r="AL30" s="116">
        <v>0.79845999999999995</v>
      </c>
      <c r="AM30" s="401">
        <v>0.62131000000000003</v>
      </c>
      <c r="AN30" s="116">
        <v>0.10072</v>
      </c>
      <c r="AO30" s="116">
        <v>4.8509999999999998E-2</v>
      </c>
      <c r="AP30" s="402">
        <v>6.6170000000000007E-2</v>
      </c>
    </row>
    <row r="31" spans="1:42" s="96" customFormat="1" ht="17.25" customHeight="1" x14ac:dyDescent="0.2">
      <c r="A31" s="669" t="s">
        <v>96</v>
      </c>
      <c r="B31" s="403">
        <v>693</v>
      </c>
      <c r="C31" s="156">
        <v>78341</v>
      </c>
      <c r="D31" s="404">
        <v>9333</v>
      </c>
      <c r="E31" s="156">
        <v>48</v>
      </c>
      <c r="F31" s="156">
        <v>4440</v>
      </c>
      <c r="G31" s="404">
        <v>384</v>
      </c>
      <c r="H31" s="156">
        <v>0</v>
      </c>
      <c r="I31" s="156">
        <v>0</v>
      </c>
      <c r="J31" s="404">
        <v>0</v>
      </c>
      <c r="K31" s="156">
        <v>0</v>
      </c>
      <c r="L31" s="156">
        <v>0</v>
      </c>
      <c r="M31" s="404">
        <v>0</v>
      </c>
      <c r="N31" s="156">
        <v>8</v>
      </c>
      <c r="O31" s="156">
        <v>710</v>
      </c>
      <c r="P31" s="405">
        <v>112</v>
      </c>
      <c r="Q31" s="669" t="s">
        <v>96</v>
      </c>
      <c r="R31" s="156">
        <v>5</v>
      </c>
      <c r="S31" s="156">
        <v>24</v>
      </c>
      <c r="T31" s="404">
        <v>42</v>
      </c>
      <c r="U31" s="156">
        <v>46</v>
      </c>
      <c r="V31" s="156">
        <v>1204</v>
      </c>
      <c r="W31" s="404">
        <v>765</v>
      </c>
      <c r="X31" s="156">
        <v>22</v>
      </c>
      <c r="Y31" s="156">
        <v>732</v>
      </c>
      <c r="Z31" s="404">
        <v>123</v>
      </c>
      <c r="AA31" s="156">
        <v>14</v>
      </c>
      <c r="AB31" s="156">
        <v>402</v>
      </c>
      <c r="AC31" s="405">
        <v>237</v>
      </c>
      <c r="AD31" s="669" t="s">
        <v>96</v>
      </c>
      <c r="AE31" s="156">
        <v>13</v>
      </c>
      <c r="AF31" s="156">
        <v>28</v>
      </c>
      <c r="AG31" s="404">
        <v>170</v>
      </c>
      <c r="AH31" s="156">
        <v>11</v>
      </c>
      <c r="AI31" s="156">
        <v>328</v>
      </c>
      <c r="AJ31" s="404">
        <v>131</v>
      </c>
      <c r="AK31" s="156">
        <v>428</v>
      </c>
      <c r="AL31" s="156">
        <v>64994</v>
      </c>
      <c r="AM31" s="404">
        <v>6458</v>
      </c>
      <c r="AN31" s="156">
        <v>98</v>
      </c>
      <c r="AO31" s="156">
        <v>5479</v>
      </c>
      <c r="AP31" s="405">
        <v>911</v>
      </c>
    </row>
    <row r="32" spans="1:42" s="97" customFormat="1" ht="17.25" customHeight="1" x14ac:dyDescent="0.2">
      <c r="A32" s="669"/>
      <c r="B32" s="398">
        <v>1</v>
      </c>
      <c r="C32" s="399">
        <v>1</v>
      </c>
      <c r="D32" s="400">
        <v>1</v>
      </c>
      <c r="E32" s="116">
        <v>6.9260000000000002E-2</v>
      </c>
      <c r="F32" s="116">
        <v>5.6680000000000001E-2</v>
      </c>
      <c r="G32" s="401">
        <v>4.1140000000000003E-2</v>
      </c>
      <c r="H32" s="116" t="s">
        <v>452</v>
      </c>
      <c r="I32" s="116" t="s">
        <v>452</v>
      </c>
      <c r="J32" s="401" t="s">
        <v>452</v>
      </c>
      <c r="K32" s="116" t="s">
        <v>452</v>
      </c>
      <c r="L32" s="116" t="s">
        <v>452</v>
      </c>
      <c r="M32" s="401" t="s">
        <v>452</v>
      </c>
      <c r="N32" s="116">
        <v>1.154E-2</v>
      </c>
      <c r="O32" s="116">
        <v>9.0600000000000003E-3</v>
      </c>
      <c r="P32" s="402">
        <v>1.2E-2</v>
      </c>
      <c r="Q32" s="669"/>
      <c r="R32" s="116">
        <v>7.2199999999999999E-3</v>
      </c>
      <c r="S32" s="116">
        <v>3.1E-4</v>
      </c>
      <c r="T32" s="401">
        <v>4.4999999999999997E-3</v>
      </c>
      <c r="U32" s="116">
        <v>6.6379999999999995E-2</v>
      </c>
      <c r="V32" s="116">
        <v>1.537E-2</v>
      </c>
      <c r="W32" s="401">
        <v>8.1970000000000001E-2</v>
      </c>
      <c r="X32" s="116">
        <v>3.175E-2</v>
      </c>
      <c r="Y32" s="116">
        <v>9.3399999999999993E-3</v>
      </c>
      <c r="Z32" s="401">
        <v>1.3180000000000001E-2</v>
      </c>
      <c r="AA32" s="116">
        <v>2.0199999999999999E-2</v>
      </c>
      <c r="AB32" s="116">
        <v>5.13E-3</v>
      </c>
      <c r="AC32" s="402">
        <v>2.5389999999999999E-2</v>
      </c>
      <c r="AD32" s="669"/>
      <c r="AE32" s="116">
        <v>1.8759999999999999E-2</v>
      </c>
      <c r="AF32" s="116">
        <v>3.6000000000000002E-4</v>
      </c>
      <c r="AG32" s="401">
        <v>1.821E-2</v>
      </c>
      <c r="AH32" s="116">
        <v>1.5869999999999999E-2</v>
      </c>
      <c r="AI32" s="116">
        <v>4.1900000000000001E-3</v>
      </c>
      <c r="AJ32" s="401">
        <v>1.404E-2</v>
      </c>
      <c r="AK32" s="116">
        <v>0.61760000000000004</v>
      </c>
      <c r="AL32" s="116">
        <v>0.82962999999999998</v>
      </c>
      <c r="AM32" s="401">
        <v>0.69194999999999995</v>
      </c>
      <c r="AN32" s="116">
        <v>0.14141000000000001</v>
      </c>
      <c r="AO32" s="116">
        <v>6.9940000000000002E-2</v>
      </c>
      <c r="AP32" s="402">
        <v>9.7610000000000002E-2</v>
      </c>
    </row>
    <row r="33" spans="1:42" s="96" customFormat="1" ht="17.25" customHeight="1" x14ac:dyDescent="0.2">
      <c r="A33" s="669" t="s">
        <v>97</v>
      </c>
      <c r="B33" s="403">
        <v>1498</v>
      </c>
      <c r="C33" s="156">
        <v>96536</v>
      </c>
      <c r="D33" s="404">
        <v>20643</v>
      </c>
      <c r="E33" s="156">
        <v>66</v>
      </c>
      <c r="F33" s="156">
        <v>8264</v>
      </c>
      <c r="G33" s="404">
        <v>1165</v>
      </c>
      <c r="H33" s="156">
        <v>0</v>
      </c>
      <c r="I33" s="156">
        <v>0</v>
      </c>
      <c r="J33" s="404">
        <v>0</v>
      </c>
      <c r="K33" s="156">
        <v>2</v>
      </c>
      <c r="L33" s="156">
        <v>50</v>
      </c>
      <c r="M33" s="404">
        <v>30</v>
      </c>
      <c r="N33" s="156">
        <v>30</v>
      </c>
      <c r="O33" s="156">
        <v>884</v>
      </c>
      <c r="P33" s="405">
        <v>445</v>
      </c>
      <c r="Q33" s="669" t="s">
        <v>97</v>
      </c>
      <c r="R33" s="156">
        <v>27</v>
      </c>
      <c r="S33" s="156">
        <v>610</v>
      </c>
      <c r="T33" s="404">
        <v>197</v>
      </c>
      <c r="U33" s="156">
        <v>251</v>
      </c>
      <c r="V33" s="156">
        <v>5950</v>
      </c>
      <c r="W33" s="404">
        <v>2965</v>
      </c>
      <c r="X33" s="156">
        <v>130</v>
      </c>
      <c r="Y33" s="156">
        <v>3235</v>
      </c>
      <c r="Z33" s="404">
        <v>653</v>
      </c>
      <c r="AA33" s="156">
        <v>201</v>
      </c>
      <c r="AB33" s="156">
        <v>8090</v>
      </c>
      <c r="AC33" s="405">
        <v>2643</v>
      </c>
      <c r="AD33" s="669" t="s">
        <v>97</v>
      </c>
      <c r="AE33" s="156">
        <v>21</v>
      </c>
      <c r="AF33" s="156">
        <v>400</v>
      </c>
      <c r="AG33" s="404">
        <v>740</v>
      </c>
      <c r="AH33" s="156">
        <v>101</v>
      </c>
      <c r="AI33" s="156">
        <v>6212</v>
      </c>
      <c r="AJ33" s="404">
        <v>1837</v>
      </c>
      <c r="AK33" s="156">
        <v>560</v>
      </c>
      <c r="AL33" s="156">
        <v>59056</v>
      </c>
      <c r="AM33" s="404">
        <v>8479</v>
      </c>
      <c r="AN33" s="156">
        <v>109</v>
      </c>
      <c r="AO33" s="156">
        <v>3785</v>
      </c>
      <c r="AP33" s="405">
        <v>1489</v>
      </c>
    </row>
    <row r="34" spans="1:42" s="97" customFormat="1" ht="17.25" customHeight="1" x14ac:dyDescent="0.2">
      <c r="A34" s="669"/>
      <c r="B34" s="398">
        <v>1</v>
      </c>
      <c r="C34" s="399">
        <v>1</v>
      </c>
      <c r="D34" s="400">
        <v>1</v>
      </c>
      <c r="E34" s="116">
        <v>4.4060000000000002E-2</v>
      </c>
      <c r="F34" s="116">
        <v>8.5610000000000006E-2</v>
      </c>
      <c r="G34" s="401">
        <v>5.6439999999999997E-2</v>
      </c>
      <c r="H34" s="116" t="s">
        <v>452</v>
      </c>
      <c r="I34" s="116" t="s">
        <v>452</v>
      </c>
      <c r="J34" s="401" t="s">
        <v>452</v>
      </c>
      <c r="K34" s="116">
        <v>1.34E-3</v>
      </c>
      <c r="L34" s="116">
        <v>5.1999999999999995E-4</v>
      </c>
      <c r="M34" s="401">
        <v>1.4499999999999999E-3</v>
      </c>
      <c r="N34" s="116">
        <v>2.0029999999999999E-2</v>
      </c>
      <c r="O34" s="116">
        <v>9.1599999999999997E-3</v>
      </c>
      <c r="P34" s="402">
        <v>2.1559999999999999E-2</v>
      </c>
      <c r="Q34" s="669"/>
      <c r="R34" s="116">
        <v>1.8020000000000001E-2</v>
      </c>
      <c r="S34" s="116">
        <v>6.3200000000000001E-3</v>
      </c>
      <c r="T34" s="401">
        <v>9.5399999999999999E-3</v>
      </c>
      <c r="U34" s="116">
        <v>0.16755999999999999</v>
      </c>
      <c r="V34" s="116">
        <v>6.164E-2</v>
      </c>
      <c r="W34" s="401">
        <v>0.14363000000000001</v>
      </c>
      <c r="X34" s="116">
        <v>8.6779999999999996E-2</v>
      </c>
      <c r="Y34" s="116">
        <v>3.3509999999999998E-2</v>
      </c>
      <c r="Z34" s="401">
        <v>3.1629999999999998E-2</v>
      </c>
      <c r="AA34" s="116">
        <v>0.13417999999999999</v>
      </c>
      <c r="AB34" s="116">
        <v>8.3799999999999999E-2</v>
      </c>
      <c r="AC34" s="402">
        <v>0.12803</v>
      </c>
      <c r="AD34" s="669"/>
      <c r="AE34" s="116">
        <v>1.4019999999999999E-2</v>
      </c>
      <c r="AF34" s="116">
        <v>4.1399999999999996E-3</v>
      </c>
      <c r="AG34" s="401">
        <v>3.585E-2</v>
      </c>
      <c r="AH34" s="116">
        <v>6.7419999999999994E-2</v>
      </c>
      <c r="AI34" s="116">
        <v>6.4350000000000004E-2</v>
      </c>
      <c r="AJ34" s="401">
        <v>8.899E-2</v>
      </c>
      <c r="AK34" s="116">
        <v>0.37383</v>
      </c>
      <c r="AL34" s="116">
        <v>0.61175000000000002</v>
      </c>
      <c r="AM34" s="401">
        <v>0.41073999999999999</v>
      </c>
      <c r="AN34" s="116">
        <v>7.2760000000000005E-2</v>
      </c>
      <c r="AO34" s="116">
        <v>3.9210000000000002E-2</v>
      </c>
      <c r="AP34" s="402">
        <v>7.213E-2</v>
      </c>
    </row>
    <row r="35" spans="1:42" s="96" customFormat="1" ht="17.25" customHeight="1" x14ac:dyDescent="0.2">
      <c r="A35" s="669" t="s">
        <v>98</v>
      </c>
      <c r="B35" s="403">
        <v>368</v>
      </c>
      <c r="C35" s="156">
        <v>20989</v>
      </c>
      <c r="D35" s="404">
        <v>5277</v>
      </c>
      <c r="E35" s="156">
        <v>3</v>
      </c>
      <c r="F35" s="156">
        <v>1653</v>
      </c>
      <c r="G35" s="404">
        <v>29</v>
      </c>
      <c r="H35" s="156">
        <v>0</v>
      </c>
      <c r="I35" s="156">
        <v>0</v>
      </c>
      <c r="J35" s="404">
        <v>0</v>
      </c>
      <c r="K35" s="156">
        <v>0</v>
      </c>
      <c r="L35" s="156">
        <v>0</v>
      </c>
      <c r="M35" s="404">
        <v>0</v>
      </c>
      <c r="N35" s="156">
        <v>7</v>
      </c>
      <c r="O35" s="156">
        <v>1909</v>
      </c>
      <c r="P35" s="405">
        <v>77</v>
      </c>
      <c r="Q35" s="670" t="s">
        <v>98</v>
      </c>
      <c r="R35" s="156">
        <v>7</v>
      </c>
      <c r="S35" s="156">
        <v>928</v>
      </c>
      <c r="T35" s="404">
        <v>45</v>
      </c>
      <c r="U35" s="156">
        <v>123</v>
      </c>
      <c r="V35" s="156">
        <v>2397</v>
      </c>
      <c r="W35" s="404">
        <v>1511</v>
      </c>
      <c r="X35" s="156">
        <v>24</v>
      </c>
      <c r="Y35" s="156">
        <v>2292</v>
      </c>
      <c r="Z35" s="404">
        <v>192</v>
      </c>
      <c r="AA35" s="156">
        <v>35</v>
      </c>
      <c r="AB35" s="156">
        <v>875</v>
      </c>
      <c r="AC35" s="405">
        <v>928</v>
      </c>
      <c r="AD35" s="670" t="s">
        <v>98</v>
      </c>
      <c r="AE35" s="156">
        <v>18</v>
      </c>
      <c r="AF35" s="156">
        <v>561</v>
      </c>
      <c r="AG35" s="404">
        <v>167</v>
      </c>
      <c r="AH35" s="156">
        <v>15</v>
      </c>
      <c r="AI35" s="156">
        <v>523</v>
      </c>
      <c r="AJ35" s="404">
        <v>167</v>
      </c>
      <c r="AK35" s="156">
        <v>91</v>
      </c>
      <c r="AL35" s="156">
        <v>6053</v>
      </c>
      <c r="AM35" s="404">
        <v>1403</v>
      </c>
      <c r="AN35" s="156">
        <v>45</v>
      </c>
      <c r="AO35" s="156">
        <v>3798</v>
      </c>
      <c r="AP35" s="405">
        <v>758</v>
      </c>
    </row>
    <row r="36" spans="1:42" s="97" customFormat="1" ht="17.25" customHeight="1" x14ac:dyDescent="0.2">
      <c r="A36" s="882"/>
      <c r="B36" s="406">
        <v>1</v>
      </c>
      <c r="C36" s="407">
        <v>1</v>
      </c>
      <c r="D36" s="408">
        <v>1</v>
      </c>
      <c r="E36" s="409">
        <v>8.1499999999999993E-3</v>
      </c>
      <c r="F36" s="409">
        <v>7.8759999999999997E-2</v>
      </c>
      <c r="G36" s="410">
        <v>5.4999999999999997E-3</v>
      </c>
      <c r="H36" s="409" t="s">
        <v>452</v>
      </c>
      <c r="I36" s="409" t="s">
        <v>452</v>
      </c>
      <c r="J36" s="410" t="s">
        <v>452</v>
      </c>
      <c r="K36" s="409" t="s">
        <v>452</v>
      </c>
      <c r="L36" s="409" t="s">
        <v>452</v>
      </c>
      <c r="M36" s="410" t="s">
        <v>452</v>
      </c>
      <c r="N36" s="409">
        <v>1.9019999999999999E-2</v>
      </c>
      <c r="O36" s="409">
        <v>9.0950000000000003E-2</v>
      </c>
      <c r="P36" s="411">
        <v>1.4590000000000001E-2</v>
      </c>
      <c r="Q36" s="675"/>
      <c r="R36" s="409">
        <v>1.9019999999999999E-2</v>
      </c>
      <c r="S36" s="409">
        <v>4.4209999999999999E-2</v>
      </c>
      <c r="T36" s="410">
        <v>8.5299999999999994E-3</v>
      </c>
      <c r="U36" s="409">
        <v>0.33423999999999998</v>
      </c>
      <c r="V36" s="409">
        <v>0.1142</v>
      </c>
      <c r="W36" s="410">
        <v>0.28633999999999998</v>
      </c>
      <c r="X36" s="409">
        <v>6.522E-2</v>
      </c>
      <c r="Y36" s="409">
        <v>0.10920000000000001</v>
      </c>
      <c r="Z36" s="410">
        <v>3.6380000000000003E-2</v>
      </c>
      <c r="AA36" s="409">
        <v>9.511E-2</v>
      </c>
      <c r="AB36" s="409">
        <v>4.1689999999999998E-2</v>
      </c>
      <c r="AC36" s="411">
        <v>0.17585999999999999</v>
      </c>
      <c r="AD36" s="675"/>
      <c r="AE36" s="409">
        <v>4.8910000000000002E-2</v>
      </c>
      <c r="AF36" s="409">
        <v>2.673E-2</v>
      </c>
      <c r="AG36" s="410">
        <v>3.1649999999999998E-2</v>
      </c>
      <c r="AH36" s="409">
        <v>4.0759999999999998E-2</v>
      </c>
      <c r="AI36" s="409">
        <v>2.4920000000000001E-2</v>
      </c>
      <c r="AJ36" s="410">
        <v>3.1649999999999998E-2</v>
      </c>
      <c r="AK36" s="409">
        <v>0.24728</v>
      </c>
      <c r="AL36" s="409">
        <v>0.28838999999999998</v>
      </c>
      <c r="AM36" s="410">
        <v>0.26587</v>
      </c>
      <c r="AN36" s="409">
        <v>0.12228</v>
      </c>
      <c r="AO36" s="409">
        <v>0.18095</v>
      </c>
      <c r="AP36" s="411">
        <v>0.14363999999999999</v>
      </c>
    </row>
    <row r="37" spans="1:42" s="96" customFormat="1" ht="17.25" customHeight="1" x14ac:dyDescent="0.2">
      <c r="A37" s="881" t="s">
        <v>113</v>
      </c>
      <c r="B37" s="412">
        <v>36607</v>
      </c>
      <c r="C37" s="413">
        <v>1796807</v>
      </c>
      <c r="D37" s="128">
        <v>530501</v>
      </c>
      <c r="E37" s="413">
        <v>319</v>
      </c>
      <c r="F37" s="413">
        <v>67165</v>
      </c>
      <c r="G37" s="128">
        <v>3914</v>
      </c>
      <c r="H37" s="413">
        <v>18</v>
      </c>
      <c r="I37" s="413">
        <v>237</v>
      </c>
      <c r="J37" s="128">
        <v>353</v>
      </c>
      <c r="K37" s="413">
        <v>16</v>
      </c>
      <c r="L37" s="413">
        <v>268</v>
      </c>
      <c r="M37" s="128">
        <v>241</v>
      </c>
      <c r="N37" s="413">
        <v>1581</v>
      </c>
      <c r="O37" s="413">
        <v>89451</v>
      </c>
      <c r="P37" s="414">
        <v>20567</v>
      </c>
      <c r="Q37" s="881" t="s">
        <v>113</v>
      </c>
      <c r="R37" s="413">
        <v>1518</v>
      </c>
      <c r="S37" s="413">
        <v>33593</v>
      </c>
      <c r="T37" s="128">
        <v>18784</v>
      </c>
      <c r="U37" s="413">
        <v>4861</v>
      </c>
      <c r="V37" s="413">
        <v>111403</v>
      </c>
      <c r="W37" s="128">
        <v>78549</v>
      </c>
      <c r="X37" s="413">
        <v>6099</v>
      </c>
      <c r="Y37" s="413">
        <v>86739</v>
      </c>
      <c r="Z37" s="128">
        <v>83310</v>
      </c>
      <c r="AA37" s="413">
        <v>2900</v>
      </c>
      <c r="AB37" s="413">
        <v>87029</v>
      </c>
      <c r="AC37" s="414">
        <v>43959</v>
      </c>
      <c r="AD37" s="881" t="s">
        <v>113</v>
      </c>
      <c r="AE37" s="413">
        <v>825</v>
      </c>
      <c r="AF37" s="413">
        <v>26798</v>
      </c>
      <c r="AG37" s="128">
        <v>12693</v>
      </c>
      <c r="AH37" s="413">
        <v>3370</v>
      </c>
      <c r="AI37" s="413">
        <v>141044</v>
      </c>
      <c r="AJ37" s="128">
        <v>47491</v>
      </c>
      <c r="AK37" s="413">
        <v>11017</v>
      </c>
      <c r="AL37" s="413">
        <v>989991</v>
      </c>
      <c r="AM37" s="128">
        <v>164406</v>
      </c>
      <c r="AN37" s="413">
        <v>4083</v>
      </c>
      <c r="AO37" s="413">
        <v>163089</v>
      </c>
      <c r="AP37" s="414">
        <v>56234</v>
      </c>
    </row>
    <row r="38" spans="1:42" s="98" customFormat="1" ht="17.25" customHeight="1" thickBot="1" x14ac:dyDescent="0.25">
      <c r="A38" s="684"/>
      <c r="B38" s="415">
        <v>1</v>
      </c>
      <c r="C38" s="416">
        <v>1</v>
      </c>
      <c r="D38" s="417">
        <v>1</v>
      </c>
      <c r="E38" s="418">
        <v>8.7100000000000007E-3</v>
      </c>
      <c r="F38" s="418">
        <v>3.7379999999999997E-2</v>
      </c>
      <c r="G38" s="419">
        <v>7.3800000000000003E-3</v>
      </c>
      <c r="H38" s="418">
        <v>4.8999999999999998E-4</v>
      </c>
      <c r="I38" s="418">
        <v>1.2999999999999999E-4</v>
      </c>
      <c r="J38" s="419">
        <v>6.7000000000000002E-4</v>
      </c>
      <c r="K38" s="418">
        <v>4.4000000000000002E-4</v>
      </c>
      <c r="L38" s="418">
        <v>1.4999999999999999E-4</v>
      </c>
      <c r="M38" s="419">
        <v>4.4999999999999999E-4</v>
      </c>
      <c r="N38" s="418">
        <v>4.3189999999999999E-2</v>
      </c>
      <c r="O38" s="418">
        <v>4.9779999999999998E-2</v>
      </c>
      <c r="P38" s="200">
        <v>3.8769999999999999E-2</v>
      </c>
      <c r="Q38" s="684"/>
      <c r="R38" s="418">
        <v>4.147E-2</v>
      </c>
      <c r="S38" s="418">
        <v>1.8700000000000001E-2</v>
      </c>
      <c r="T38" s="419">
        <v>3.5409999999999997E-2</v>
      </c>
      <c r="U38" s="418">
        <v>0.13278999999999999</v>
      </c>
      <c r="V38" s="418">
        <v>6.2E-2</v>
      </c>
      <c r="W38" s="419">
        <v>0.14807000000000001</v>
      </c>
      <c r="X38" s="418">
        <v>0.16661000000000001</v>
      </c>
      <c r="Y38" s="418">
        <v>4.827E-2</v>
      </c>
      <c r="Z38" s="419">
        <v>0.15704000000000001</v>
      </c>
      <c r="AA38" s="418">
        <v>7.9219999999999999E-2</v>
      </c>
      <c r="AB38" s="418">
        <v>4.8439999999999997E-2</v>
      </c>
      <c r="AC38" s="200">
        <v>8.2860000000000003E-2</v>
      </c>
      <c r="AD38" s="684"/>
      <c r="AE38" s="418">
        <v>2.2540000000000001E-2</v>
      </c>
      <c r="AF38" s="418">
        <v>1.491E-2</v>
      </c>
      <c r="AG38" s="419">
        <v>2.393E-2</v>
      </c>
      <c r="AH38" s="418">
        <v>9.2060000000000003E-2</v>
      </c>
      <c r="AI38" s="418">
        <v>7.85E-2</v>
      </c>
      <c r="AJ38" s="419">
        <v>8.9520000000000002E-2</v>
      </c>
      <c r="AK38" s="418">
        <v>0.30095</v>
      </c>
      <c r="AL38" s="418">
        <v>0.55096999999999996</v>
      </c>
      <c r="AM38" s="419">
        <v>0.30991000000000002</v>
      </c>
      <c r="AN38" s="418">
        <v>0.11154</v>
      </c>
      <c r="AO38" s="418">
        <v>9.0770000000000003E-2</v>
      </c>
      <c r="AP38" s="200">
        <v>0.106</v>
      </c>
    </row>
    <row r="40" spans="1:42" s="640" customFormat="1" ht="11.25" x14ac:dyDescent="0.2">
      <c r="A40" s="640" t="str">
        <f>"Anmerkungen. Datengrundlage: Volkshochschul-Statistik "&amp;Hilfswerte!B1&amp;"; Basis: "&amp;Tabelle1!$C$36&amp;" VHS."</f>
        <v>Anmerkungen. Datengrundlage: Volkshochschul-Statistik 2018; Basis: 874 VHS.</v>
      </c>
      <c r="Q40" s="640" t="str">
        <f>"Anmerkungen. Datengrundlage: Volkshochschul-Statistik "&amp;Hilfswerte!B1&amp;"; Basis: "&amp;Tabelle1!$C$36&amp;" VHS."</f>
        <v>Anmerkungen. Datengrundlage: Volkshochschul-Statistik 2018; Basis: 874 VHS.</v>
      </c>
      <c r="AD40" s="640" t="str">
        <f>"Anmerkungen. Datengrundlage: Volkshochschul-Statistik "&amp;Hilfswerte!B1&amp;"; Basis: "&amp;Tabelle1!$C$36&amp;" VHS."</f>
        <v>Anmerkungen. Datengrundlage: Volkshochschul-Statistik 2018; Basis: 874 VHS.</v>
      </c>
    </row>
    <row r="42" spans="1:42" x14ac:dyDescent="0.2">
      <c r="A42" s="650" t="s">
        <v>471</v>
      </c>
      <c r="Q42" s="650" t="s">
        <v>471</v>
      </c>
      <c r="AD42" s="650" t="s">
        <v>471</v>
      </c>
    </row>
    <row r="43" spans="1:42" x14ac:dyDescent="0.2">
      <c r="A43" s="650" t="s">
        <v>472</v>
      </c>
      <c r="E43" s="653" t="s">
        <v>461</v>
      </c>
      <c r="Q43" s="650" t="s">
        <v>472</v>
      </c>
      <c r="U43" s="653" t="s">
        <v>461</v>
      </c>
      <c r="AD43" s="650" t="s">
        <v>472</v>
      </c>
      <c r="AG43" s="653" t="s">
        <v>461</v>
      </c>
    </row>
    <row r="44" spans="1:42" x14ac:dyDescent="0.2">
      <c r="A44" s="651"/>
      <c r="Q44" s="651"/>
      <c r="AD44" s="651"/>
    </row>
    <row r="45" spans="1:42" ht="26.25" customHeight="1" x14ac:dyDescent="0.2">
      <c r="A45" s="652" t="s">
        <v>473</v>
      </c>
      <c r="Q45" s="652" t="s">
        <v>473</v>
      </c>
      <c r="AD45" s="652" t="s">
        <v>473</v>
      </c>
    </row>
  </sheetData>
  <mergeCells count="73">
    <mergeCell ref="AD31:AD32"/>
    <mergeCell ref="A37:A38"/>
    <mergeCell ref="Q37:Q38"/>
    <mergeCell ref="AD37:AD38"/>
    <mergeCell ref="A33:A34"/>
    <mergeCell ref="Q33:Q34"/>
    <mergeCell ref="AD33:AD34"/>
    <mergeCell ref="A35:A36"/>
    <mergeCell ref="Q35:Q36"/>
    <mergeCell ref="AD35:AD36"/>
    <mergeCell ref="A31:A32"/>
    <mergeCell ref="Q31:Q32"/>
    <mergeCell ref="A27:A28"/>
    <mergeCell ref="Q27:Q28"/>
    <mergeCell ref="AD27:AD28"/>
    <mergeCell ref="A29:A30"/>
    <mergeCell ref="Q29:Q30"/>
    <mergeCell ref="AD29:AD30"/>
    <mergeCell ref="A23:A24"/>
    <mergeCell ref="Q23:Q24"/>
    <mergeCell ref="AD23:AD24"/>
    <mergeCell ref="A25:A26"/>
    <mergeCell ref="Q25:Q26"/>
    <mergeCell ref="AD25:AD26"/>
    <mergeCell ref="A19:A20"/>
    <mergeCell ref="Q19:Q20"/>
    <mergeCell ref="AD19:AD20"/>
    <mergeCell ref="A21:A22"/>
    <mergeCell ref="Q21:Q22"/>
    <mergeCell ref="AD21:AD22"/>
    <mergeCell ref="A15:A16"/>
    <mergeCell ref="Q15:Q16"/>
    <mergeCell ref="AD15:AD16"/>
    <mergeCell ref="A17:A18"/>
    <mergeCell ref="Q17:Q18"/>
    <mergeCell ref="AD17:AD18"/>
    <mergeCell ref="A7:A8"/>
    <mergeCell ref="Q7:Q8"/>
    <mergeCell ref="AD7:AD8"/>
    <mergeCell ref="A13:A14"/>
    <mergeCell ref="Q13:Q14"/>
    <mergeCell ref="AD13:AD14"/>
    <mergeCell ref="A9:A10"/>
    <mergeCell ref="Q9:Q10"/>
    <mergeCell ref="AD9:AD10"/>
    <mergeCell ref="A11:A12"/>
    <mergeCell ref="Q11:Q12"/>
    <mergeCell ref="AD11:AD12"/>
    <mergeCell ref="AE3:AG3"/>
    <mergeCell ref="AH3:AJ3"/>
    <mergeCell ref="A5:A6"/>
    <mergeCell ref="Q5:Q6"/>
    <mergeCell ref="AD5:AD6"/>
    <mergeCell ref="A2:A4"/>
    <mergeCell ref="X3:Z3"/>
    <mergeCell ref="AA3:AC3"/>
    <mergeCell ref="AD3:AD4"/>
    <mergeCell ref="A1:O1"/>
    <mergeCell ref="Q1:AC1"/>
    <mergeCell ref="AD1:AP1"/>
    <mergeCell ref="B2:D3"/>
    <mergeCell ref="E2:P2"/>
    <mergeCell ref="R2:AC2"/>
    <mergeCell ref="AE2:AP2"/>
    <mergeCell ref="E3:G3"/>
    <mergeCell ref="H3:J3"/>
    <mergeCell ref="AN3:AP3"/>
    <mergeCell ref="K3:M3"/>
    <mergeCell ref="N3:P3"/>
    <mergeCell ref="Q3:Q4"/>
    <mergeCell ref="R3:T3"/>
    <mergeCell ref="U3:W3"/>
    <mergeCell ref="AK3:AM3"/>
  </mergeCells>
  <conditionalFormatting sqref="A6:Q6 A8:Q8 A10:Q10 A12:Q12 A14:Q14 A16:Q16 A18:Q18 A20:Q20 A22:Q22 A24:Q24 A26:Q26 A28:Q28 A30:Q30 A32:Q32 A34:Q34 A36:Q36">
    <cfRule type="cellIs" dxfId="319" priority="16" stopIfTrue="1" operator="lessThan">
      <formula>0.0005</formula>
    </cfRule>
  </conditionalFormatting>
  <conditionalFormatting sqref="A5:IV5 A9:IV9 A11:IV11 A13:IV13 A15:IV15 A17:IV17 A19:IV19 A21:IV21 A23:IV23 A25:IV25 A27:IV27 A29:IV29 A31:IV31 A33:IV33 A35:IV35 A37:IV37">
    <cfRule type="cellIs" dxfId="318" priority="3" stopIfTrue="1" operator="equal">
      <formula>0</formula>
    </cfRule>
  </conditionalFormatting>
  <conditionalFormatting sqref="B7:P7">
    <cfRule type="cellIs" dxfId="317" priority="7" stopIfTrue="1" operator="equal">
      <formula>0</formula>
    </cfRule>
  </conditionalFormatting>
  <conditionalFormatting sqref="Q6 Q8 Q10 Q12 Q14 Q16 Q18 Q20 Q22 Q24 Q26 Q28 Q30 Q32 Q34 Q36">
    <cfRule type="cellIs" dxfId="316" priority="15" stopIfTrue="1" operator="equal">
      <formula>1</formula>
    </cfRule>
  </conditionalFormatting>
  <conditionalFormatting sqref="R6:AC6 R8:AC8 R10:AC10 R12:AC12 R14:AC14 R16:AC16 R18:AC18 R20:AC20 R22:AC22 R24:AC24 R26:AC26 R28:AC28 R30:AC30 R32:AC32 R34:AC34 R36:AC36">
    <cfRule type="cellIs" dxfId="315" priority="5" stopIfTrue="1" operator="lessThan">
      <formula>0.0005</formula>
    </cfRule>
  </conditionalFormatting>
  <conditionalFormatting sqref="R7:AC7">
    <cfRule type="cellIs" dxfId="314" priority="4" stopIfTrue="1" operator="equal">
      <formula>0</formula>
    </cfRule>
  </conditionalFormatting>
  <conditionalFormatting sqref="AD6 AD8 AD10 AD12 AD14 AD16 AD18 AD20 AD22 AD24 AD26 AD28 AD30 AD32 AD34 AD36">
    <cfRule type="cellIs" dxfId="313" priority="12" stopIfTrue="1" operator="equal">
      <formula>1</formula>
    </cfRule>
    <cfRule type="cellIs" dxfId="312" priority="13" stopIfTrue="1" operator="lessThan">
      <formula>0.0005</formula>
    </cfRule>
  </conditionalFormatting>
  <conditionalFormatting sqref="AE7:AP7">
    <cfRule type="cellIs" dxfId="311" priority="1" stopIfTrue="1" operator="equal">
      <formula>0</formula>
    </cfRule>
  </conditionalFormatting>
  <conditionalFormatting sqref="AE6:IV6 AE8:IV8 AE10:IV10 AE12:IV12 AE14:IV14 AE16:IV16 AE18:IV18 AE20:IV20 AE22:IV22 AE24:IV24 AE26:IV26 AE28:IV28 AE30:IV30 AE32:IV32 AE34:IV34 AE36:IV36 A38:IV38">
    <cfRule type="cellIs" dxfId="310" priority="2" stopIfTrue="1" operator="lessThan">
      <formula>0.0005</formula>
    </cfRule>
  </conditionalFormatting>
  <hyperlinks>
    <hyperlink ref="A45" r:id="rId1" display="Publikation und Tabellen stehen unter der Lizenz CC BY-SA DEED 4.0." xr:uid="{24871006-97A0-4C58-9401-7BB8763A6AD8}"/>
    <hyperlink ref="Q45" r:id="rId2" display="Publikation und Tabellen stehen unter der Lizenz CC BY-SA DEED 4.0." xr:uid="{17A79DC4-5495-4D6C-9DF8-A84EA8FD4EF4}"/>
    <hyperlink ref="AD45" r:id="rId3" display="Publikation und Tabellen stehen unter der Lizenz CC BY-SA DEED 4.0." xr:uid="{AD71A165-F1B3-4CCB-A2DD-7FA07E1A5B45}"/>
    <hyperlink ref="U43" r:id="rId4" xr:uid="{66CFC142-5928-427C-BFBA-95BA99286C03}"/>
    <hyperlink ref="AG43" r:id="rId5" xr:uid="{0716FE4A-AFAC-4C8E-89A2-E99D66BFE9A3}"/>
    <hyperlink ref="E43" r:id="rId6" xr:uid="{895DC479-B59E-44A4-8C07-38085FB25744}"/>
  </hyperlinks>
  <pageMargins left="0.78740157480314965" right="0.78740157480314965" top="0.98425196850393704" bottom="0.98425196850393704" header="0.51181102362204722" footer="0.51181102362204722"/>
  <pageSetup paperSize="9" scale="72" orientation="portrait" r:id="rId7"/>
  <headerFooter scaleWithDoc="0" alignWithMargins="0"/>
  <colBreaks count="2" manualBreakCount="2">
    <brk id="16" max="1048575" man="1"/>
    <brk id="29" max="1048575" man="1"/>
  </colBreaks>
  <legacyDrawingHF r:id="rId8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E1D0-6B8F-44C0-A0AE-A4FE911B3CF6}">
  <sheetPr>
    <pageSetUpPr fitToPage="1"/>
  </sheetPr>
  <dimension ref="A1:O26"/>
  <sheetViews>
    <sheetView view="pageBreakPreview" zoomScaleNormal="120" zoomScaleSheetLayoutView="100" workbookViewId="0">
      <selection sqref="A1:M1"/>
    </sheetView>
  </sheetViews>
  <sheetFormatPr baseColWidth="10" defaultRowHeight="12.75" x14ac:dyDescent="0.2"/>
  <cols>
    <col min="1" max="1" width="17.7109375" style="9" customWidth="1"/>
    <col min="2" max="2" width="12.28515625" style="9" customWidth="1"/>
    <col min="3" max="4" width="12.42578125" style="9" customWidth="1"/>
    <col min="5" max="5" width="13.140625" style="9" customWidth="1"/>
    <col min="6" max="12" width="12.42578125" style="9" customWidth="1"/>
    <col min="13" max="13" width="0.140625" style="9" customWidth="1"/>
    <col min="14" max="16384" width="11.42578125" style="9"/>
  </cols>
  <sheetData>
    <row r="1" spans="1:15" ht="39.950000000000003" customHeight="1" thickBot="1" x14ac:dyDescent="0.25">
      <c r="A1" s="687" t="str">
        <f>"Tabelle 12: Kurse für besondere Adressaten nach Programmbereichen " &amp;Hilfswerte!B1</f>
        <v>Tabelle 12: Kurse für besondere Adressaten nach Programmbereichen 2018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884"/>
    </row>
    <row r="2" spans="1:15" ht="40.5" customHeight="1" x14ac:dyDescent="0.2">
      <c r="A2" s="885" t="s">
        <v>285</v>
      </c>
      <c r="B2" s="887" t="s">
        <v>391</v>
      </c>
      <c r="C2" s="887" t="s">
        <v>17</v>
      </c>
      <c r="D2" s="887"/>
      <c r="E2" s="887"/>
      <c r="F2" s="887"/>
      <c r="G2" s="887"/>
      <c r="H2" s="887"/>
      <c r="I2" s="887"/>
      <c r="J2" s="887"/>
      <c r="K2" s="887"/>
      <c r="L2" s="887"/>
      <c r="M2" s="91"/>
    </row>
    <row r="3" spans="1:15" s="99" customFormat="1" ht="39.75" customHeight="1" x14ac:dyDescent="0.2">
      <c r="A3" s="886"/>
      <c r="B3" s="888"/>
      <c r="C3" s="432" t="s">
        <v>298</v>
      </c>
      <c r="D3" s="433" t="s">
        <v>379</v>
      </c>
      <c r="E3" s="433" t="s">
        <v>420</v>
      </c>
      <c r="F3" s="433" t="s">
        <v>299</v>
      </c>
      <c r="G3" s="433" t="s">
        <v>300</v>
      </c>
      <c r="H3" s="433" t="s">
        <v>301</v>
      </c>
      <c r="I3" s="433" t="s">
        <v>302</v>
      </c>
      <c r="J3" s="433" t="s">
        <v>303</v>
      </c>
      <c r="K3" s="433" t="s">
        <v>304</v>
      </c>
      <c r="L3" s="434" t="s">
        <v>305</v>
      </c>
      <c r="O3" s="100"/>
    </row>
    <row r="4" spans="1:15" ht="27" customHeight="1" x14ac:dyDescent="0.2">
      <c r="A4" s="881" t="s">
        <v>117</v>
      </c>
      <c r="B4" s="372">
        <v>10495</v>
      </c>
      <c r="C4" s="369">
        <v>1053</v>
      </c>
      <c r="D4" s="369">
        <v>14</v>
      </c>
      <c r="E4" s="369">
        <v>19</v>
      </c>
      <c r="F4" s="369">
        <v>397</v>
      </c>
      <c r="G4" s="369">
        <v>390</v>
      </c>
      <c r="H4" s="369">
        <v>1450</v>
      </c>
      <c r="I4" s="369">
        <v>302</v>
      </c>
      <c r="J4" s="369">
        <v>713</v>
      </c>
      <c r="K4" s="369">
        <v>2781</v>
      </c>
      <c r="L4" s="370">
        <v>3376</v>
      </c>
    </row>
    <row r="5" spans="1:15" ht="27" customHeight="1" x14ac:dyDescent="0.2">
      <c r="A5" s="883"/>
      <c r="B5" s="421">
        <v>7.8750000000000001E-2</v>
      </c>
      <c r="C5" s="422">
        <v>7.1830000000000005E-2</v>
      </c>
      <c r="D5" s="422">
        <v>2.98E-3</v>
      </c>
      <c r="E5" s="422">
        <v>1.7430000000000001E-2</v>
      </c>
      <c r="F5" s="422">
        <v>7.5500000000000003E-3</v>
      </c>
      <c r="G5" s="422">
        <v>0.15342</v>
      </c>
      <c r="H5" s="422">
        <v>0.1308</v>
      </c>
      <c r="I5" s="422">
        <v>8.2970000000000002E-2</v>
      </c>
      <c r="J5" s="422">
        <v>0.10749</v>
      </c>
      <c r="K5" s="422">
        <v>0.16739999999999999</v>
      </c>
      <c r="L5" s="423">
        <v>0.17135</v>
      </c>
    </row>
    <row r="6" spans="1:15" ht="27" customHeight="1" x14ac:dyDescent="0.2">
      <c r="A6" s="682" t="s">
        <v>141</v>
      </c>
      <c r="B6" s="424">
        <v>14552</v>
      </c>
      <c r="C6" s="425">
        <v>1259</v>
      </c>
      <c r="D6" s="425">
        <v>102</v>
      </c>
      <c r="E6" s="425">
        <v>76</v>
      </c>
      <c r="F6" s="425">
        <v>209</v>
      </c>
      <c r="G6" s="425">
        <v>634</v>
      </c>
      <c r="H6" s="425">
        <v>1943</v>
      </c>
      <c r="I6" s="425">
        <v>330</v>
      </c>
      <c r="J6" s="425">
        <v>1427</v>
      </c>
      <c r="K6" s="425">
        <v>5227</v>
      </c>
      <c r="L6" s="426">
        <v>3345</v>
      </c>
    </row>
    <row r="7" spans="1:15" ht="27" customHeight="1" x14ac:dyDescent="0.2">
      <c r="A7" s="883"/>
      <c r="B7" s="421">
        <v>0.10919</v>
      </c>
      <c r="C7" s="422">
        <v>8.5879999999999998E-2</v>
      </c>
      <c r="D7" s="422">
        <v>2.172E-2</v>
      </c>
      <c r="E7" s="422">
        <v>6.9720000000000004E-2</v>
      </c>
      <c r="F7" s="422">
        <v>3.9699999999999996E-3</v>
      </c>
      <c r="G7" s="422">
        <v>0.24940999999999999</v>
      </c>
      <c r="H7" s="422">
        <v>0.17527000000000001</v>
      </c>
      <c r="I7" s="422">
        <v>9.0660000000000004E-2</v>
      </c>
      <c r="J7" s="422">
        <v>0.21514</v>
      </c>
      <c r="K7" s="422">
        <v>0.31463000000000002</v>
      </c>
      <c r="L7" s="423">
        <v>0.16977999999999999</v>
      </c>
    </row>
    <row r="8" spans="1:15" ht="27" customHeight="1" x14ac:dyDescent="0.2">
      <c r="A8" s="682" t="s">
        <v>21</v>
      </c>
      <c r="B8" s="424">
        <v>25044</v>
      </c>
      <c r="C8" s="425">
        <v>4997</v>
      </c>
      <c r="D8" s="425">
        <v>67</v>
      </c>
      <c r="E8" s="425">
        <v>127</v>
      </c>
      <c r="F8" s="425">
        <v>108</v>
      </c>
      <c r="G8" s="425">
        <v>654</v>
      </c>
      <c r="H8" s="425">
        <v>6544</v>
      </c>
      <c r="I8" s="425">
        <v>2045</v>
      </c>
      <c r="J8" s="425">
        <v>681</v>
      </c>
      <c r="K8" s="425">
        <v>4757</v>
      </c>
      <c r="L8" s="426">
        <v>5064</v>
      </c>
    </row>
    <row r="9" spans="1:15" ht="27" customHeight="1" x14ac:dyDescent="0.2">
      <c r="A9" s="883"/>
      <c r="B9" s="421">
        <v>0.18790999999999999</v>
      </c>
      <c r="C9" s="422">
        <v>0.34086</v>
      </c>
      <c r="D9" s="422">
        <v>1.427E-2</v>
      </c>
      <c r="E9" s="422">
        <v>0.11651</v>
      </c>
      <c r="F9" s="422">
        <v>2.0500000000000002E-3</v>
      </c>
      <c r="G9" s="422">
        <v>0.25728000000000001</v>
      </c>
      <c r="H9" s="422">
        <v>0.59028999999999998</v>
      </c>
      <c r="I9" s="422">
        <v>0.56181000000000003</v>
      </c>
      <c r="J9" s="422">
        <v>0.10267</v>
      </c>
      <c r="K9" s="422">
        <v>0.28633999999999998</v>
      </c>
      <c r="L9" s="423">
        <v>0.25702999999999998</v>
      </c>
    </row>
    <row r="10" spans="1:15" ht="27" customHeight="1" x14ac:dyDescent="0.2">
      <c r="A10" s="682" t="s">
        <v>22</v>
      </c>
      <c r="B10" s="424">
        <v>65966</v>
      </c>
      <c r="C10" s="425">
        <v>4391</v>
      </c>
      <c r="D10" s="425">
        <v>2580</v>
      </c>
      <c r="E10" s="425">
        <v>113</v>
      </c>
      <c r="F10" s="425">
        <v>51077</v>
      </c>
      <c r="G10" s="425">
        <v>166</v>
      </c>
      <c r="H10" s="425">
        <v>495</v>
      </c>
      <c r="I10" s="425">
        <v>558</v>
      </c>
      <c r="J10" s="425">
        <v>1183</v>
      </c>
      <c r="K10" s="425">
        <v>1704</v>
      </c>
      <c r="L10" s="426">
        <v>3699</v>
      </c>
    </row>
    <row r="11" spans="1:15" ht="27" customHeight="1" x14ac:dyDescent="0.2">
      <c r="A11" s="883"/>
      <c r="B11" s="421">
        <v>0.49497000000000002</v>
      </c>
      <c r="C11" s="422">
        <v>0.29952000000000001</v>
      </c>
      <c r="D11" s="422">
        <v>0.5494</v>
      </c>
      <c r="E11" s="422">
        <v>0.10367</v>
      </c>
      <c r="F11" s="422">
        <v>0.97082000000000002</v>
      </c>
      <c r="G11" s="422">
        <v>6.5299999999999997E-2</v>
      </c>
      <c r="H11" s="422">
        <v>4.4650000000000002E-2</v>
      </c>
      <c r="I11" s="422">
        <v>0.15329999999999999</v>
      </c>
      <c r="J11" s="422">
        <v>0.17835000000000001</v>
      </c>
      <c r="K11" s="422">
        <v>0.10256999999999999</v>
      </c>
      <c r="L11" s="423">
        <v>0.18775</v>
      </c>
    </row>
    <row r="12" spans="1:15" ht="27" customHeight="1" x14ac:dyDescent="0.2">
      <c r="A12" s="682" t="s">
        <v>397</v>
      </c>
      <c r="B12" s="424">
        <v>10482</v>
      </c>
      <c r="C12" s="425">
        <v>2872</v>
      </c>
      <c r="D12" s="425">
        <v>9</v>
      </c>
      <c r="E12" s="425">
        <v>646</v>
      </c>
      <c r="F12" s="425">
        <v>239</v>
      </c>
      <c r="G12" s="425">
        <v>142</v>
      </c>
      <c r="H12" s="425">
        <v>620</v>
      </c>
      <c r="I12" s="425">
        <v>343</v>
      </c>
      <c r="J12" s="425">
        <v>1325</v>
      </c>
      <c r="K12" s="425">
        <v>861</v>
      </c>
      <c r="L12" s="426">
        <v>3425</v>
      </c>
    </row>
    <row r="13" spans="1:15" ht="27" customHeight="1" x14ac:dyDescent="0.2">
      <c r="A13" s="883">
        <v>0</v>
      </c>
      <c r="B13" s="421">
        <v>7.8649999999999998E-2</v>
      </c>
      <c r="C13" s="422">
        <v>0.19591</v>
      </c>
      <c r="D13" s="422">
        <v>1.92E-3</v>
      </c>
      <c r="E13" s="422">
        <v>0.59265999999999996</v>
      </c>
      <c r="F13" s="422">
        <v>4.5399999999999998E-3</v>
      </c>
      <c r="G13" s="422">
        <v>5.586E-2</v>
      </c>
      <c r="H13" s="422">
        <v>5.5930000000000001E-2</v>
      </c>
      <c r="I13" s="422">
        <v>9.4229999999999994E-2</v>
      </c>
      <c r="J13" s="422">
        <v>0.19975999999999999</v>
      </c>
      <c r="K13" s="422">
        <v>5.1830000000000001E-2</v>
      </c>
      <c r="L13" s="423">
        <v>0.17383999999999999</v>
      </c>
    </row>
    <row r="14" spans="1:15" ht="27" customHeight="1" x14ac:dyDescent="0.2">
      <c r="A14" s="682" t="s">
        <v>409</v>
      </c>
      <c r="B14" s="424">
        <v>2693</v>
      </c>
      <c r="C14" s="425">
        <v>47</v>
      </c>
      <c r="D14" s="425">
        <v>55</v>
      </c>
      <c r="E14" s="425">
        <v>50</v>
      </c>
      <c r="F14" s="425">
        <v>75</v>
      </c>
      <c r="G14" s="425">
        <v>12</v>
      </c>
      <c r="H14" s="425">
        <v>13</v>
      </c>
      <c r="I14" s="425">
        <v>49</v>
      </c>
      <c r="J14" s="425">
        <v>975</v>
      </c>
      <c r="K14" s="425">
        <v>871</v>
      </c>
      <c r="L14" s="426">
        <v>546</v>
      </c>
    </row>
    <row r="15" spans="1:15" ht="27" customHeight="1" x14ac:dyDescent="0.2">
      <c r="A15" s="883">
        <v>0</v>
      </c>
      <c r="B15" s="421">
        <v>2.0209999999999999E-2</v>
      </c>
      <c r="C15" s="422">
        <v>3.2100000000000002E-3</v>
      </c>
      <c r="D15" s="422">
        <v>1.171E-2</v>
      </c>
      <c r="E15" s="422">
        <v>4.5870000000000001E-2</v>
      </c>
      <c r="F15" s="422">
        <v>1.4300000000000001E-3</v>
      </c>
      <c r="G15" s="422">
        <v>4.7200000000000002E-3</v>
      </c>
      <c r="H15" s="422">
        <v>1.17E-3</v>
      </c>
      <c r="I15" s="422">
        <v>1.346E-2</v>
      </c>
      <c r="J15" s="422">
        <v>0.14699000000000001</v>
      </c>
      <c r="K15" s="422">
        <v>5.2429999999999997E-2</v>
      </c>
      <c r="L15" s="423">
        <v>2.7709999999999999E-2</v>
      </c>
    </row>
    <row r="16" spans="1:15" ht="27" customHeight="1" x14ac:dyDescent="0.2">
      <c r="A16" s="682" t="s">
        <v>45</v>
      </c>
      <c r="B16" s="424">
        <v>4042</v>
      </c>
      <c r="C16" s="425">
        <v>41</v>
      </c>
      <c r="D16" s="425">
        <v>1869</v>
      </c>
      <c r="E16" s="425">
        <v>59</v>
      </c>
      <c r="F16" s="425">
        <v>507</v>
      </c>
      <c r="G16" s="425">
        <v>544</v>
      </c>
      <c r="H16" s="425">
        <v>21</v>
      </c>
      <c r="I16" s="425">
        <v>13</v>
      </c>
      <c r="J16" s="425">
        <v>329</v>
      </c>
      <c r="K16" s="425">
        <v>412</v>
      </c>
      <c r="L16" s="426">
        <v>247</v>
      </c>
    </row>
    <row r="17" spans="1:13" ht="27" customHeight="1" x14ac:dyDescent="0.2">
      <c r="A17" s="682"/>
      <c r="B17" s="427">
        <v>3.0329999999999999E-2</v>
      </c>
      <c r="C17" s="428">
        <v>2.8E-3</v>
      </c>
      <c r="D17" s="428">
        <v>0.39800000000000002</v>
      </c>
      <c r="E17" s="428">
        <v>5.4129999999999998E-2</v>
      </c>
      <c r="F17" s="428">
        <v>9.6399999999999993E-3</v>
      </c>
      <c r="G17" s="428">
        <v>0.214</v>
      </c>
      <c r="H17" s="428">
        <v>1.89E-3</v>
      </c>
      <c r="I17" s="428">
        <v>3.5699999999999998E-3</v>
      </c>
      <c r="J17" s="428">
        <v>4.9599999999999998E-2</v>
      </c>
      <c r="K17" s="428">
        <v>2.4799999999999999E-2</v>
      </c>
      <c r="L17" s="429">
        <v>1.2540000000000001E-2</v>
      </c>
    </row>
    <row r="18" spans="1:13" ht="27" customHeight="1" x14ac:dyDescent="0.2">
      <c r="A18" s="881" t="s">
        <v>28</v>
      </c>
      <c r="B18" s="372">
        <v>133274</v>
      </c>
      <c r="C18" s="369">
        <v>14660</v>
      </c>
      <c r="D18" s="369">
        <v>4696</v>
      </c>
      <c r="E18" s="369">
        <v>1090</v>
      </c>
      <c r="F18" s="369">
        <v>52612</v>
      </c>
      <c r="G18" s="369">
        <v>2542</v>
      </c>
      <c r="H18" s="369">
        <v>11086</v>
      </c>
      <c r="I18" s="369">
        <v>3640</v>
      </c>
      <c r="J18" s="369">
        <v>6633</v>
      </c>
      <c r="K18" s="369">
        <v>16613</v>
      </c>
      <c r="L18" s="370">
        <v>19702</v>
      </c>
    </row>
    <row r="19" spans="1:13" ht="27" customHeight="1" thickBot="1" x14ac:dyDescent="0.25">
      <c r="A19" s="684"/>
      <c r="B19" s="371">
        <v>1</v>
      </c>
      <c r="C19" s="430">
        <v>1</v>
      </c>
      <c r="D19" s="430">
        <v>1</v>
      </c>
      <c r="E19" s="430">
        <v>1</v>
      </c>
      <c r="F19" s="430">
        <v>1</v>
      </c>
      <c r="G19" s="430">
        <v>1</v>
      </c>
      <c r="H19" s="430">
        <v>1</v>
      </c>
      <c r="I19" s="430">
        <v>1</v>
      </c>
      <c r="J19" s="430">
        <v>1</v>
      </c>
      <c r="K19" s="430">
        <v>1</v>
      </c>
      <c r="L19" s="431">
        <v>1</v>
      </c>
    </row>
    <row r="20" spans="1:13" x14ac:dyDescent="0.2">
      <c r="M20" s="9" t="s">
        <v>9</v>
      </c>
    </row>
    <row r="21" spans="1:13" s="640" customFormat="1" ht="11.25" x14ac:dyDescent="0.2">
      <c r="A21" s="640" t="str">
        <f>'Tabelle 1.1'!A38</f>
        <v>Anmerkungen. Datengrundlage: Volkshochschul-Statistik 2018; Basis: 874 VHS.</v>
      </c>
    </row>
    <row r="23" spans="1:13" x14ac:dyDescent="0.2">
      <c r="A23" s="650" t="s">
        <v>471</v>
      </c>
    </row>
    <row r="24" spans="1:13" x14ac:dyDescent="0.2">
      <c r="A24" s="650" t="s">
        <v>472</v>
      </c>
      <c r="D24" s="653" t="s">
        <v>461</v>
      </c>
    </row>
    <row r="25" spans="1:13" x14ac:dyDescent="0.2">
      <c r="A25" s="651"/>
    </row>
    <row r="26" spans="1:13" x14ac:dyDescent="0.2">
      <c r="A26" s="652" t="s">
        <v>473</v>
      </c>
    </row>
  </sheetData>
  <mergeCells count="12">
    <mergeCell ref="A18:A19"/>
    <mergeCell ref="A8:A9"/>
    <mergeCell ref="A10:A11"/>
    <mergeCell ref="A12:A13"/>
    <mergeCell ref="A14:A15"/>
    <mergeCell ref="A16:A17"/>
    <mergeCell ref="A6:A7"/>
    <mergeCell ref="A1:M1"/>
    <mergeCell ref="A2:A3"/>
    <mergeCell ref="B2:B3"/>
    <mergeCell ref="C2:L2"/>
    <mergeCell ref="A4:A5"/>
  </mergeCells>
  <conditionalFormatting sqref="A4:L4 N4:IV4 A6:L6 N6:IV6 N8:IV8 N10:IV10 N12:IV12 N14:IV14 N16:IV16">
    <cfRule type="cellIs" dxfId="309" priority="9" stopIfTrue="1" operator="equal">
      <formula>0</formula>
    </cfRule>
  </conditionalFormatting>
  <conditionalFormatting sqref="A5:L5 N5:IV5 A7:L7 N7:IV7 N9:IV9 N11:IV11 N13:IV13 N15:IV15 A17:L19 N17:IV19">
    <cfRule type="cellIs" dxfId="308" priority="7" stopIfTrue="1" operator="equal">
      <formula>1</formula>
    </cfRule>
    <cfRule type="cellIs" dxfId="307" priority="8" stopIfTrue="1" operator="lessThanOrEqual">
      <formula>0.004</formula>
    </cfRule>
  </conditionalFormatting>
  <conditionalFormatting sqref="A8:L8 A10:L10 A12:L12 A14:L14">
    <cfRule type="cellIs" dxfId="306" priority="4" stopIfTrue="1" operator="equal">
      <formula>0</formula>
    </cfRule>
  </conditionalFormatting>
  <conditionalFormatting sqref="A9:L9 A11:L11 A13:L13 A15:L15">
    <cfRule type="cellIs" dxfId="305" priority="2" stopIfTrue="1" operator="equal">
      <formula>1</formula>
    </cfRule>
    <cfRule type="cellIs" dxfId="304" priority="3" stopIfTrue="1" operator="lessThanOrEqual">
      <formula>0.004</formula>
    </cfRule>
  </conditionalFormatting>
  <conditionalFormatting sqref="A16:L16">
    <cfRule type="cellIs" dxfId="303" priority="1" stopIfTrue="1" operator="equal">
      <formula>0</formula>
    </cfRule>
  </conditionalFormatting>
  <conditionalFormatting sqref="O3">
    <cfRule type="cellIs" dxfId="302" priority="5" stopIfTrue="1" operator="equal">
      <formula>1</formula>
    </cfRule>
    <cfRule type="cellIs" dxfId="301" priority="6" stopIfTrue="1" operator="lessThan">
      <formula>0.0005</formula>
    </cfRule>
  </conditionalFormatting>
  <hyperlinks>
    <hyperlink ref="A26" r:id="rId1" display="Publikation und Tabellen stehen unter der Lizenz CC BY-SA DEED 4.0." xr:uid="{D17A2758-DBAC-4C01-AF8B-6BF54467C5B2}"/>
    <hyperlink ref="D24" r:id="rId2" xr:uid="{5D9DB4D5-DD62-41F6-9FB6-4D4C1A5C975B}"/>
  </hyperlinks>
  <pageMargins left="0.78740157480314965" right="0.78740157480314965" top="0.98425196850393704" bottom="0.98425196850393704" header="0.51181102362204722" footer="0.51181102362204722"/>
  <pageSetup paperSize="9" scale="56" orientation="portrait" r:id="rId3"/>
  <headerFooter scaleWithDoc="0" alignWithMargins="0"/>
  <legacyDrawingHF r:id="rId4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410F-D078-49AD-BBE3-AFD545C97DAC}">
  <dimension ref="A1:V28"/>
  <sheetViews>
    <sheetView view="pageBreakPreview" zoomScaleNormal="100" zoomScaleSheetLayoutView="100" workbookViewId="0">
      <selection sqref="A1:K1"/>
    </sheetView>
  </sheetViews>
  <sheetFormatPr baseColWidth="10" defaultRowHeight="12.75" x14ac:dyDescent="0.2"/>
  <cols>
    <col min="1" max="1" width="15.28515625" style="9" customWidth="1"/>
    <col min="2" max="3" width="11.7109375" style="9" customWidth="1"/>
    <col min="4" max="11" width="9.7109375" style="9" customWidth="1"/>
    <col min="12" max="12" width="15.28515625" style="9" customWidth="1"/>
    <col min="13" max="18" width="11.28515625" style="9" customWidth="1"/>
    <col min="19" max="20" width="11.28515625" style="4" customWidth="1"/>
    <col min="21" max="16384" width="11.42578125" style="9"/>
  </cols>
  <sheetData>
    <row r="1" spans="1:22" s="3" customFormat="1" ht="37.5" customHeight="1" thickBot="1" x14ac:dyDescent="0.25">
      <c r="A1" s="889" t="str">
        <f>"Tabelle 13: Geschlechtsverteilung in Kursen nach Ländern und Programmbereichen " &amp;Hilfswerte!B1</f>
        <v>Tabelle 13: Geschlechtsverteilung in Kursen nach Ländern und Programmbereichen 2018</v>
      </c>
      <c r="B1" s="890"/>
      <c r="C1" s="890"/>
      <c r="D1" s="890"/>
      <c r="E1" s="890"/>
      <c r="F1" s="890"/>
      <c r="G1" s="890"/>
      <c r="H1" s="890"/>
      <c r="I1" s="890"/>
      <c r="J1" s="890"/>
      <c r="K1" s="891"/>
      <c r="L1" s="890" t="str">
        <f>"noch Tabelle 13: Geschlechtsverteilung in Kursen nach Ländern und Programmbereichen " &amp;Hilfswerte!B1</f>
        <v>noch Tabelle 13: Geschlechtsverteilung in Kursen nach Ländern und Programmbereichen 2018</v>
      </c>
      <c r="M1" s="890"/>
      <c r="N1" s="890"/>
      <c r="O1" s="890"/>
      <c r="P1" s="890"/>
      <c r="Q1" s="890"/>
      <c r="R1" s="890"/>
      <c r="S1" s="890"/>
      <c r="T1" s="891"/>
      <c r="U1" s="88"/>
      <c r="V1" s="88"/>
    </row>
    <row r="2" spans="1:22" s="3" customFormat="1" ht="25.5" customHeight="1" x14ac:dyDescent="0.2">
      <c r="A2" s="677" t="s">
        <v>14</v>
      </c>
      <c r="B2" s="892" t="s">
        <v>306</v>
      </c>
      <c r="C2" s="893"/>
      <c r="D2" s="871" t="s">
        <v>307</v>
      </c>
      <c r="E2" s="872"/>
      <c r="F2" s="872"/>
      <c r="G2" s="872"/>
      <c r="H2" s="872"/>
      <c r="I2" s="872"/>
      <c r="J2" s="872"/>
      <c r="K2" s="873"/>
      <c r="L2" s="677" t="s">
        <v>14</v>
      </c>
      <c r="M2" s="871" t="s">
        <v>307</v>
      </c>
      <c r="N2" s="872"/>
      <c r="O2" s="872"/>
      <c r="P2" s="872"/>
      <c r="Q2" s="872"/>
      <c r="R2" s="872"/>
      <c r="S2" s="872"/>
      <c r="T2" s="873"/>
    </row>
    <row r="3" spans="1:22" s="92" customFormat="1" ht="58.5" customHeight="1" x14ac:dyDescent="0.2">
      <c r="A3" s="678"/>
      <c r="B3" s="894"/>
      <c r="C3" s="895"/>
      <c r="D3" s="896" t="s">
        <v>28</v>
      </c>
      <c r="E3" s="897"/>
      <c r="F3" s="896" t="s">
        <v>308</v>
      </c>
      <c r="G3" s="897"/>
      <c r="H3" s="898" t="s">
        <v>309</v>
      </c>
      <c r="I3" s="899"/>
      <c r="J3" s="896" t="s">
        <v>21</v>
      </c>
      <c r="K3" s="900"/>
      <c r="L3" s="678"/>
      <c r="M3" s="896" t="s">
        <v>22</v>
      </c>
      <c r="N3" s="897"/>
      <c r="O3" s="896" t="s">
        <v>397</v>
      </c>
      <c r="P3" s="897"/>
      <c r="Q3" s="896" t="s">
        <v>409</v>
      </c>
      <c r="R3" s="897"/>
      <c r="S3" s="896" t="s">
        <v>45</v>
      </c>
      <c r="T3" s="900"/>
    </row>
    <row r="4" spans="1:22" ht="50.25" customHeight="1" x14ac:dyDescent="0.2">
      <c r="A4" s="678"/>
      <c r="B4" s="449" t="s">
        <v>6</v>
      </c>
      <c r="C4" s="450" t="s">
        <v>310</v>
      </c>
      <c r="D4" s="101" t="s">
        <v>301</v>
      </c>
      <c r="E4" s="101" t="s">
        <v>302</v>
      </c>
      <c r="F4" s="94" t="s">
        <v>301</v>
      </c>
      <c r="G4" s="17" t="s">
        <v>302</v>
      </c>
      <c r="H4" s="17" t="s">
        <v>301</v>
      </c>
      <c r="I4" s="17" t="s">
        <v>302</v>
      </c>
      <c r="J4" s="17" t="s">
        <v>301</v>
      </c>
      <c r="K4" s="19" t="s">
        <v>302</v>
      </c>
      <c r="L4" s="678"/>
      <c r="M4" s="17" t="s">
        <v>301</v>
      </c>
      <c r="N4" s="17" t="s">
        <v>302</v>
      </c>
      <c r="O4" s="17" t="s">
        <v>301</v>
      </c>
      <c r="P4" s="17" t="s">
        <v>302</v>
      </c>
      <c r="Q4" s="17" t="s">
        <v>301</v>
      </c>
      <c r="R4" s="93" t="s">
        <v>302</v>
      </c>
      <c r="S4" s="17" t="s">
        <v>301</v>
      </c>
      <c r="T4" s="19" t="s">
        <v>302</v>
      </c>
    </row>
    <row r="5" spans="1:22" s="96" customFormat="1" ht="24.75" customHeight="1" x14ac:dyDescent="0.2">
      <c r="A5" s="347" t="s">
        <v>83</v>
      </c>
      <c r="B5" s="436">
        <v>1134316</v>
      </c>
      <c r="C5" s="444">
        <v>0.89717000000000002</v>
      </c>
      <c r="D5" s="103">
        <v>0.74068999999999996</v>
      </c>
      <c r="E5" s="117">
        <v>0.25930999999999998</v>
      </c>
      <c r="F5" s="118">
        <v>0.67884999999999995</v>
      </c>
      <c r="G5" s="117">
        <v>0.32114999999999999</v>
      </c>
      <c r="H5" s="118">
        <v>0.78766999999999998</v>
      </c>
      <c r="I5" s="117">
        <v>0.21232999999999999</v>
      </c>
      <c r="J5" s="118">
        <v>0.84743999999999997</v>
      </c>
      <c r="K5" s="104">
        <v>0.15256</v>
      </c>
      <c r="L5" s="347" t="s">
        <v>83</v>
      </c>
      <c r="M5" s="103">
        <v>0.61167000000000005</v>
      </c>
      <c r="N5" s="117">
        <v>0.38833000000000001</v>
      </c>
      <c r="O5" s="118">
        <v>0.65851999999999999</v>
      </c>
      <c r="P5" s="117">
        <v>0.34148000000000001</v>
      </c>
      <c r="Q5" s="118">
        <v>0.54790000000000005</v>
      </c>
      <c r="R5" s="117">
        <v>0.4521</v>
      </c>
      <c r="S5" s="118">
        <v>0.58313000000000004</v>
      </c>
      <c r="T5" s="104">
        <v>0.41687000000000002</v>
      </c>
    </row>
    <row r="6" spans="1:22" s="96" customFormat="1" ht="24.95" customHeight="1" x14ac:dyDescent="0.2">
      <c r="A6" s="435" t="s">
        <v>84</v>
      </c>
      <c r="B6" s="448">
        <v>971142</v>
      </c>
      <c r="C6" s="445">
        <v>0.67698999999999998</v>
      </c>
      <c r="D6" s="116">
        <v>0.78171999999999997</v>
      </c>
      <c r="E6" s="437">
        <v>0.21828</v>
      </c>
      <c r="F6" s="116">
        <v>0.70704999999999996</v>
      </c>
      <c r="G6" s="437">
        <v>0.29294999999999999</v>
      </c>
      <c r="H6" s="116">
        <v>0.81069000000000002</v>
      </c>
      <c r="I6" s="437">
        <v>0.18931000000000001</v>
      </c>
      <c r="J6" s="116">
        <v>0.87307999999999997</v>
      </c>
      <c r="K6" s="402">
        <v>0.12692000000000001</v>
      </c>
      <c r="L6" s="105" t="s">
        <v>84</v>
      </c>
      <c r="M6" s="116">
        <v>0.65664</v>
      </c>
      <c r="N6" s="437">
        <v>0.34336</v>
      </c>
      <c r="O6" s="116">
        <v>0.64580000000000004</v>
      </c>
      <c r="P6" s="437">
        <v>0.35420000000000001</v>
      </c>
      <c r="Q6" s="116">
        <v>0.40508</v>
      </c>
      <c r="R6" s="437">
        <v>0.59492</v>
      </c>
      <c r="S6" s="116">
        <v>0.49793999999999999</v>
      </c>
      <c r="T6" s="402">
        <v>0.50205999999999995</v>
      </c>
    </row>
    <row r="7" spans="1:22" s="96" customFormat="1" ht="24.95" customHeight="1" x14ac:dyDescent="0.2">
      <c r="A7" s="105" t="s">
        <v>85</v>
      </c>
      <c r="B7" s="448">
        <v>170879</v>
      </c>
      <c r="C7" s="445">
        <v>0.71731999999999996</v>
      </c>
      <c r="D7" s="116">
        <v>0.67810999999999999</v>
      </c>
      <c r="E7" s="437">
        <v>0.32189000000000001</v>
      </c>
      <c r="F7" s="116">
        <v>0.72841999999999996</v>
      </c>
      <c r="G7" s="437">
        <v>0.27157999999999999</v>
      </c>
      <c r="H7" s="116">
        <v>0.81716</v>
      </c>
      <c r="I7" s="437">
        <v>0.18284</v>
      </c>
      <c r="J7" s="116">
        <v>0.84863999999999995</v>
      </c>
      <c r="K7" s="402">
        <v>0.15135999999999999</v>
      </c>
      <c r="L7" s="105" t="s">
        <v>85</v>
      </c>
      <c r="M7" s="116">
        <v>0.59953999999999996</v>
      </c>
      <c r="N7" s="437">
        <v>0.40045999999999998</v>
      </c>
      <c r="O7" s="116">
        <v>0.70840000000000003</v>
      </c>
      <c r="P7" s="437">
        <v>0.29160000000000003</v>
      </c>
      <c r="Q7" s="116">
        <v>0.58794999999999997</v>
      </c>
      <c r="R7" s="437">
        <v>0.41205000000000003</v>
      </c>
      <c r="S7" s="116">
        <v>0.64266000000000001</v>
      </c>
      <c r="T7" s="402">
        <v>0.35733999999999999</v>
      </c>
    </row>
    <row r="8" spans="1:22" s="96" customFormat="1" ht="24.95" customHeight="1" x14ac:dyDescent="0.2">
      <c r="A8" s="105" t="s">
        <v>86</v>
      </c>
      <c r="B8" s="448">
        <v>66926</v>
      </c>
      <c r="C8" s="445">
        <v>0.95328999999999997</v>
      </c>
      <c r="D8" s="116">
        <v>0.73924999999999996</v>
      </c>
      <c r="E8" s="437">
        <v>0.26074999999999998</v>
      </c>
      <c r="F8" s="116">
        <v>0.71482000000000001</v>
      </c>
      <c r="G8" s="437">
        <v>0.28517999999999999</v>
      </c>
      <c r="H8" s="116">
        <v>0.85724</v>
      </c>
      <c r="I8" s="437">
        <v>0.14276</v>
      </c>
      <c r="J8" s="116">
        <v>0.90803999999999996</v>
      </c>
      <c r="K8" s="402">
        <v>9.196E-2</v>
      </c>
      <c r="L8" s="105" t="s">
        <v>86</v>
      </c>
      <c r="M8" s="116">
        <v>0.60770999999999997</v>
      </c>
      <c r="N8" s="437">
        <v>0.39229000000000003</v>
      </c>
      <c r="O8" s="116">
        <v>0.60233999999999999</v>
      </c>
      <c r="P8" s="437">
        <v>0.39766000000000001</v>
      </c>
      <c r="Q8" s="116">
        <v>0.45666000000000001</v>
      </c>
      <c r="R8" s="437">
        <v>0.54334000000000005</v>
      </c>
      <c r="S8" s="116">
        <v>0.47681000000000001</v>
      </c>
      <c r="T8" s="402">
        <v>0.52319000000000004</v>
      </c>
    </row>
    <row r="9" spans="1:22" s="96" customFormat="1" ht="24.95" customHeight="1" x14ac:dyDescent="0.2">
      <c r="A9" s="105" t="s">
        <v>87</v>
      </c>
      <c r="B9" s="448">
        <v>50020</v>
      </c>
      <c r="C9" s="445">
        <v>0.97755999999999998</v>
      </c>
      <c r="D9" s="116">
        <v>0.64205999999999996</v>
      </c>
      <c r="E9" s="437">
        <v>0.35793999999999998</v>
      </c>
      <c r="F9" s="116">
        <v>0.55273000000000005</v>
      </c>
      <c r="G9" s="437">
        <v>0.44727</v>
      </c>
      <c r="H9" s="116">
        <v>0.80481000000000003</v>
      </c>
      <c r="I9" s="437">
        <v>0.19519</v>
      </c>
      <c r="J9" s="116">
        <v>0.80954000000000004</v>
      </c>
      <c r="K9" s="402">
        <v>0.19045999999999999</v>
      </c>
      <c r="L9" s="105" t="s">
        <v>87</v>
      </c>
      <c r="M9" s="116">
        <v>0.57433999999999996</v>
      </c>
      <c r="N9" s="437">
        <v>0.42565999999999998</v>
      </c>
      <c r="O9" s="116">
        <v>0.60213000000000005</v>
      </c>
      <c r="P9" s="437">
        <v>0.39787</v>
      </c>
      <c r="Q9" s="116">
        <v>0.68132000000000004</v>
      </c>
      <c r="R9" s="437">
        <v>0.31868000000000002</v>
      </c>
      <c r="S9" s="116">
        <v>0.48092000000000001</v>
      </c>
      <c r="T9" s="402">
        <v>0.51907999999999999</v>
      </c>
    </row>
    <row r="10" spans="1:22" s="96" customFormat="1" ht="24.95" customHeight="1" x14ac:dyDescent="0.2">
      <c r="A10" s="105" t="s">
        <v>88</v>
      </c>
      <c r="B10" s="448">
        <v>99852</v>
      </c>
      <c r="C10" s="445">
        <v>1</v>
      </c>
      <c r="D10" s="116">
        <v>0.73404999999999998</v>
      </c>
      <c r="E10" s="437">
        <v>0.26595000000000002</v>
      </c>
      <c r="F10" s="116">
        <v>0.75344999999999995</v>
      </c>
      <c r="G10" s="437">
        <v>0.24654999999999999</v>
      </c>
      <c r="H10" s="116">
        <v>0.81384999999999996</v>
      </c>
      <c r="I10" s="437">
        <v>0.18615000000000001</v>
      </c>
      <c r="J10" s="116">
        <v>0.83284000000000002</v>
      </c>
      <c r="K10" s="402">
        <v>0.16716</v>
      </c>
      <c r="L10" s="105" t="s">
        <v>88</v>
      </c>
      <c r="M10" s="116">
        <v>0.65388000000000002</v>
      </c>
      <c r="N10" s="437">
        <v>0.34611999999999998</v>
      </c>
      <c r="O10" s="116">
        <v>0.68274000000000001</v>
      </c>
      <c r="P10" s="437">
        <v>0.31725999999999999</v>
      </c>
      <c r="Q10" s="116" t="s">
        <v>452</v>
      </c>
      <c r="R10" s="437" t="s">
        <v>452</v>
      </c>
      <c r="S10" s="116">
        <v>0.73075000000000001</v>
      </c>
      <c r="T10" s="402">
        <v>0.26924999999999999</v>
      </c>
    </row>
    <row r="11" spans="1:22" s="96" customFormat="1" ht="24.95" customHeight="1" x14ac:dyDescent="0.2">
      <c r="A11" s="105" t="s">
        <v>89</v>
      </c>
      <c r="B11" s="448">
        <v>395144</v>
      </c>
      <c r="C11" s="445">
        <v>0.94179000000000002</v>
      </c>
      <c r="D11" s="116">
        <v>0.70726999999999995</v>
      </c>
      <c r="E11" s="437">
        <v>0.29272999999999999</v>
      </c>
      <c r="F11" s="116">
        <v>0.65580000000000005</v>
      </c>
      <c r="G11" s="437">
        <v>0.34420000000000001</v>
      </c>
      <c r="H11" s="116">
        <v>0.77010999999999996</v>
      </c>
      <c r="I11" s="437">
        <v>0.22989000000000001</v>
      </c>
      <c r="J11" s="116">
        <v>0.84401999999999999</v>
      </c>
      <c r="K11" s="402">
        <v>0.15598000000000001</v>
      </c>
      <c r="L11" s="105" t="s">
        <v>89</v>
      </c>
      <c r="M11" s="116">
        <v>0.59408000000000005</v>
      </c>
      <c r="N11" s="437">
        <v>0.40592</v>
      </c>
      <c r="O11" s="116">
        <v>0.67564999999999997</v>
      </c>
      <c r="P11" s="437">
        <v>0.32435000000000003</v>
      </c>
      <c r="Q11" s="116">
        <v>0.51883999999999997</v>
      </c>
      <c r="R11" s="437">
        <v>0.48115999999999998</v>
      </c>
      <c r="S11" s="116">
        <v>0.47965000000000002</v>
      </c>
      <c r="T11" s="402">
        <v>0.52034999999999998</v>
      </c>
    </row>
    <row r="12" spans="1:22" s="96" customFormat="1" ht="24.95" customHeight="1" x14ac:dyDescent="0.2">
      <c r="A12" s="105" t="s">
        <v>90</v>
      </c>
      <c r="B12" s="448">
        <v>44818</v>
      </c>
      <c r="C12" s="445">
        <v>0.94657000000000002</v>
      </c>
      <c r="D12" s="116">
        <v>0.76359999999999995</v>
      </c>
      <c r="E12" s="437">
        <v>0.2364</v>
      </c>
      <c r="F12" s="116">
        <v>0.71977000000000002</v>
      </c>
      <c r="G12" s="437">
        <v>0.28022999999999998</v>
      </c>
      <c r="H12" s="116">
        <v>0.85938000000000003</v>
      </c>
      <c r="I12" s="437">
        <v>0.14061999999999999</v>
      </c>
      <c r="J12" s="116">
        <v>0.91115000000000002</v>
      </c>
      <c r="K12" s="402">
        <v>8.8849999999999998E-2</v>
      </c>
      <c r="L12" s="105" t="s">
        <v>90</v>
      </c>
      <c r="M12" s="116">
        <v>0.62910999999999995</v>
      </c>
      <c r="N12" s="437">
        <v>0.37089</v>
      </c>
      <c r="O12" s="116">
        <v>0.74226999999999999</v>
      </c>
      <c r="P12" s="437">
        <v>0.25773000000000001</v>
      </c>
      <c r="Q12" s="116">
        <v>0.45038</v>
      </c>
      <c r="R12" s="437">
        <v>0.54962</v>
      </c>
      <c r="S12" s="116">
        <v>0.48359999999999997</v>
      </c>
      <c r="T12" s="402">
        <v>0.51639999999999997</v>
      </c>
    </row>
    <row r="13" spans="1:22" s="96" customFormat="1" ht="24.95" customHeight="1" x14ac:dyDescent="0.2">
      <c r="A13" s="105" t="s">
        <v>91</v>
      </c>
      <c r="B13" s="448">
        <v>580711</v>
      </c>
      <c r="C13" s="445">
        <v>0.9425</v>
      </c>
      <c r="D13" s="116">
        <v>0.69655</v>
      </c>
      <c r="E13" s="437">
        <v>0.30345</v>
      </c>
      <c r="F13" s="116">
        <v>0.69852999999999998</v>
      </c>
      <c r="G13" s="437">
        <v>0.30147000000000002</v>
      </c>
      <c r="H13" s="116">
        <v>0.79637999999999998</v>
      </c>
      <c r="I13" s="437">
        <v>0.20362</v>
      </c>
      <c r="J13" s="116">
        <v>0.83658999999999994</v>
      </c>
      <c r="K13" s="402">
        <v>0.16341</v>
      </c>
      <c r="L13" s="105" t="s">
        <v>91</v>
      </c>
      <c r="M13" s="116">
        <v>0.57945999999999998</v>
      </c>
      <c r="N13" s="437">
        <v>0.42054000000000002</v>
      </c>
      <c r="O13" s="116">
        <v>0.63005999999999995</v>
      </c>
      <c r="P13" s="437">
        <v>0.36993999999999999</v>
      </c>
      <c r="Q13" s="116">
        <v>0.45567000000000002</v>
      </c>
      <c r="R13" s="437">
        <v>0.54432999999999998</v>
      </c>
      <c r="S13" s="116">
        <v>0.49484</v>
      </c>
      <c r="T13" s="402">
        <v>0.50516000000000005</v>
      </c>
    </row>
    <row r="14" spans="1:22" s="96" customFormat="1" ht="24.95" customHeight="1" x14ac:dyDescent="0.2">
      <c r="A14" s="105" t="s">
        <v>92</v>
      </c>
      <c r="B14" s="448">
        <v>835428</v>
      </c>
      <c r="C14" s="445">
        <v>0.88927999999999996</v>
      </c>
      <c r="D14" s="116">
        <v>0.70042000000000004</v>
      </c>
      <c r="E14" s="437">
        <v>0.29958000000000001</v>
      </c>
      <c r="F14" s="116">
        <v>0.65793999999999997</v>
      </c>
      <c r="G14" s="437">
        <v>0.34205999999999998</v>
      </c>
      <c r="H14" s="116">
        <v>0.78710999999999998</v>
      </c>
      <c r="I14" s="437">
        <v>0.21289</v>
      </c>
      <c r="J14" s="116">
        <v>0.84299999999999997</v>
      </c>
      <c r="K14" s="402">
        <v>0.157</v>
      </c>
      <c r="L14" s="105" t="s">
        <v>92</v>
      </c>
      <c r="M14" s="116">
        <v>0.60082000000000002</v>
      </c>
      <c r="N14" s="437">
        <v>0.39917999999999998</v>
      </c>
      <c r="O14" s="116">
        <v>0.62887000000000004</v>
      </c>
      <c r="P14" s="437">
        <v>0.37113000000000002</v>
      </c>
      <c r="Q14" s="116">
        <v>0.48093000000000002</v>
      </c>
      <c r="R14" s="437">
        <v>0.51907000000000003</v>
      </c>
      <c r="S14" s="116">
        <v>0.50234999999999996</v>
      </c>
      <c r="T14" s="402">
        <v>0.49764999999999998</v>
      </c>
    </row>
    <row r="15" spans="1:22" s="96" customFormat="1" ht="24.95" customHeight="1" x14ac:dyDescent="0.2">
      <c r="A15" s="105" t="s">
        <v>93</v>
      </c>
      <c r="B15" s="448">
        <v>260398</v>
      </c>
      <c r="C15" s="445">
        <v>0.86765999999999999</v>
      </c>
      <c r="D15" s="116">
        <v>0.71708000000000005</v>
      </c>
      <c r="E15" s="437">
        <v>0.28292</v>
      </c>
      <c r="F15" s="116">
        <v>0.62116000000000005</v>
      </c>
      <c r="G15" s="437">
        <v>0.37884000000000001</v>
      </c>
      <c r="H15" s="116">
        <v>0.78805999999999998</v>
      </c>
      <c r="I15" s="437">
        <v>0.21193999999999999</v>
      </c>
      <c r="J15" s="116">
        <v>0.83696999999999999</v>
      </c>
      <c r="K15" s="402">
        <v>0.16303000000000001</v>
      </c>
      <c r="L15" s="105" t="s">
        <v>93</v>
      </c>
      <c r="M15" s="116">
        <v>0.59130000000000005</v>
      </c>
      <c r="N15" s="437">
        <v>0.40870000000000001</v>
      </c>
      <c r="O15" s="116">
        <v>0.74797999999999998</v>
      </c>
      <c r="P15" s="437">
        <v>0.25202000000000002</v>
      </c>
      <c r="Q15" s="116">
        <v>0.41199000000000002</v>
      </c>
      <c r="R15" s="437">
        <v>0.58801000000000003</v>
      </c>
      <c r="S15" s="116">
        <v>0.54203000000000001</v>
      </c>
      <c r="T15" s="402">
        <v>0.45796999999999999</v>
      </c>
    </row>
    <row r="16" spans="1:22" s="96" customFormat="1" ht="24.95" customHeight="1" x14ac:dyDescent="0.2">
      <c r="A16" s="105" t="s">
        <v>94</v>
      </c>
      <c r="B16" s="448">
        <v>41606</v>
      </c>
      <c r="C16" s="445">
        <v>0.58638000000000001</v>
      </c>
      <c r="D16" s="116">
        <v>0.72407999999999995</v>
      </c>
      <c r="E16" s="437">
        <v>0.27592</v>
      </c>
      <c r="F16" s="116">
        <v>0.60219</v>
      </c>
      <c r="G16" s="437">
        <v>0.39781</v>
      </c>
      <c r="H16" s="116">
        <v>0.78064999999999996</v>
      </c>
      <c r="I16" s="437">
        <v>0.21934999999999999</v>
      </c>
      <c r="J16" s="116">
        <v>0.80817000000000005</v>
      </c>
      <c r="K16" s="402">
        <v>0.19183</v>
      </c>
      <c r="L16" s="105" t="s">
        <v>94</v>
      </c>
      <c r="M16" s="116">
        <v>0.64388000000000001</v>
      </c>
      <c r="N16" s="437">
        <v>0.35611999999999999</v>
      </c>
      <c r="O16" s="116">
        <v>0.55584</v>
      </c>
      <c r="P16" s="437">
        <v>0.44416</v>
      </c>
      <c r="Q16" s="116">
        <v>0.54464000000000001</v>
      </c>
      <c r="R16" s="437">
        <v>0.45535999999999999</v>
      </c>
      <c r="S16" s="116">
        <v>0.70857000000000003</v>
      </c>
      <c r="T16" s="402">
        <v>0.29143000000000002</v>
      </c>
    </row>
    <row r="17" spans="1:20" s="96" customFormat="1" ht="24.95" customHeight="1" x14ac:dyDescent="0.2">
      <c r="A17" s="105" t="s">
        <v>95</v>
      </c>
      <c r="B17" s="448">
        <v>142228</v>
      </c>
      <c r="C17" s="445">
        <v>0.94618000000000002</v>
      </c>
      <c r="D17" s="116">
        <v>0.72141</v>
      </c>
      <c r="E17" s="437">
        <v>0.27859</v>
      </c>
      <c r="F17" s="116">
        <v>0.69757999999999998</v>
      </c>
      <c r="G17" s="437">
        <v>0.30242000000000002</v>
      </c>
      <c r="H17" s="116">
        <v>0.82806999999999997</v>
      </c>
      <c r="I17" s="437">
        <v>0.17193</v>
      </c>
      <c r="J17" s="116">
        <v>0.87017</v>
      </c>
      <c r="K17" s="402">
        <v>0.12983</v>
      </c>
      <c r="L17" s="105" t="s">
        <v>95</v>
      </c>
      <c r="M17" s="116">
        <v>0.5696</v>
      </c>
      <c r="N17" s="437">
        <v>0.4304</v>
      </c>
      <c r="O17" s="116">
        <v>0.68674000000000002</v>
      </c>
      <c r="P17" s="437">
        <v>0.31325999999999998</v>
      </c>
      <c r="Q17" s="116">
        <v>0.43119000000000002</v>
      </c>
      <c r="R17" s="437">
        <v>0.56881000000000004</v>
      </c>
      <c r="S17" s="116">
        <v>0.47527000000000003</v>
      </c>
      <c r="T17" s="402">
        <v>0.52473000000000003</v>
      </c>
    </row>
    <row r="18" spans="1:20" s="96" customFormat="1" ht="24.95" customHeight="1" x14ac:dyDescent="0.2">
      <c r="A18" s="105" t="s">
        <v>96</v>
      </c>
      <c r="B18" s="448">
        <v>69492</v>
      </c>
      <c r="C18" s="445">
        <v>0.97297999999999996</v>
      </c>
      <c r="D18" s="116">
        <v>0.71564000000000005</v>
      </c>
      <c r="E18" s="437">
        <v>0.28436</v>
      </c>
      <c r="F18" s="116">
        <v>0.58128000000000002</v>
      </c>
      <c r="G18" s="437">
        <v>0.41871999999999998</v>
      </c>
      <c r="H18" s="116">
        <v>0.83030000000000004</v>
      </c>
      <c r="I18" s="437">
        <v>0.16969999999999999</v>
      </c>
      <c r="J18" s="116">
        <v>0.91586999999999996</v>
      </c>
      <c r="K18" s="402">
        <v>8.4129999999999996E-2</v>
      </c>
      <c r="L18" s="105" t="s">
        <v>96</v>
      </c>
      <c r="M18" s="116">
        <v>0.57682</v>
      </c>
      <c r="N18" s="437">
        <v>0.42318</v>
      </c>
      <c r="O18" s="116">
        <v>0.63746000000000003</v>
      </c>
      <c r="P18" s="437">
        <v>0.36253999999999997</v>
      </c>
      <c r="Q18" s="116">
        <v>0.47231000000000001</v>
      </c>
      <c r="R18" s="437">
        <v>0.52768999999999999</v>
      </c>
      <c r="S18" s="116">
        <v>0.45262999999999998</v>
      </c>
      <c r="T18" s="402">
        <v>0.54737000000000002</v>
      </c>
    </row>
    <row r="19" spans="1:20" s="96" customFormat="1" ht="24.95" customHeight="1" x14ac:dyDescent="0.2">
      <c r="A19" s="105" t="s">
        <v>97</v>
      </c>
      <c r="B19" s="448">
        <v>216464</v>
      </c>
      <c r="C19" s="445">
        <v>0.82765</v>
      </c>
      <c r="D19" s="116">
        <v>0.72480999999999995</v>
      </c>
      <c r="E19" s="437">
        <v>0.27518999999999999</v>
      </c>
      <c r="F19" s="116">
        <v>0.63197000000000003</v>
      </c>
      <c r="G19" s="437">
        <v>0.36803000000000002</v>
      </c>
      <c r="H19" s="116">
        <v>0.81110000000000004</v>
      </c>
      <c r="I19" s="437">
        <v>0.18890000000000001</v>
      </c>
      <c r="J19" s="116">
        <v>0.83467999999999998</v>
      </c>
      <c r="K19" s="402">
        <v>0.16531999999999999</v>
      </c>
      <c r="L19" s="105" t="s">
        <v>97</v>
      </c>
      <c r="M19" s="116">
        <v>0.59358999999999995</v>
      </c>
      <c r="N19" s="437">
        <v>0.40640999999999999</v>
      </c>
      <c r="O19" s="116">
        <v>0.66676000000000002</v>
      </c>
      <c r="P19" s="437">
        <v>0.33323999999999998</v>
      </c>
      <c r="Q19" s="116">
        <v>0.42381000000000002</v>
      </c>
      <c r="R19" s="437">
        <v>0.57618999999999998</v>
      </c>
      <c r="S19" s="116">
        <v>0.49310999999999999</v>
      </c>
      <c r="T19" s="402">
        <v>0.50688999999999995</v>
      </c>
    </row>
    <row r="20" spans="1:20" s="96" customFormat="1" ht="24.95" customHeight="1" x14ac:dyDescent="0.2">
      <c r="A20" s="109" t="s">
        <v>98</v>
      </c>
      <c r="B20" s="438">
        <v>77776</v>
      </c>
      <c r="C20" s="446">
        <v>0.94555</v>
      </c>
      <c r="D20" s="409">
        <v>0.72338999999999998</v>
      </c>
      <c r="E20" s="439">
        <v>0.27661000000000002</v>
      </c>
      <c r="F20" s="409">
        <v>0.59123999999999999</v>
      </c>
      <c r="G20" s="439">
        <v>0.40876000000000001</v>
      </c>
      <c r="H20" s="409">
        <v>0.79693999999999998</v>
      </c>
      <c r="I20" s="439">
        <v>0.20305999999999999</v>
      </c>
      <c r="J20" s="409">
        <v>0.89641999999999999</v>
      </c>
      <c r="K20" s="411">
        <v>0.10358000000000001</v>
      </c>
      <c r="L20" s="109" t="s">
        <v>98</v>
      </c>
      <c r="M20" s="409">
        <v>0.56237999999999999</v>
      </c>
      <c r="N20" s="439">
        <v>0.43762000000000001</v>
      </c>
      <c r="O20" s="409">
        <v>0.60589999999999999</v>
      </c>
      <c r="P20" s="439">
        <v>0.39410000000000001</v>
      </c>
      <c r="Q20" s="409">
        <v>0.41666999999999998</v>
      </c>
      <c r="R20" s="439">
        <v>0.58333000000000002</v>
      </c>
      <c r="S20" s="409">
        <v>0.35004999999999997</v>
      </c>
      <c r="T20" s="411">
        <v>0.64995000000000003</v>
      </c>
    </row>
    <row r="21" spans="1:20" s="115" customFormat="1" ht="24.95" customHeight="1" thickBot="1" x14ac:dyDescent="0.25">
      <c r="A21" s="351" t="s">
        <v>113</v>
      </c>
      <c r="B21" s="440">
        <v>5157200</v>
      </c>
      <c r="C21" s="447">
        <v>0.84304000000000001</v>
      </c>
      <c r="D21" s="441">
        <v>0.72826000000000002</v>
      </c>
      <c r="E21" s="442">
        <v>0.27173999999999998</v>
      </c>
      <c r="F21" s="441">
        <v>0.67323</v>
      </c>
      <c r="G21" s="442">
        <v>0.32677</v>
      </c>
      <c r="H21" s="441">
        <v>0.79818</v>
      </c>
      <c r="I21" s="442">
        <v>0.20182</v>
      </c>
      <c r="J21" s="441">
        <v>0.85350000000000004</v>
      </c>
      <c r="K21" s="443">
        <v>0.14649999999999999</v>
      </c>
      <c r="L21" s="348" t="s">
        <v>113</v>
      </c>
      <c r="M21" s="441">
        <v>0.60741999999999996</v>
      </c>
      <c r="N21" s="442">
        <v>0.39257999999999998</v>
      </c>
      <c r="O21" s="441">
        <v>0.65354000000000001</v>
      </c>
      <c r="P21" s="442">
        <v>0.34645999999999999</v>
      </c>
      <c r="Q21" s="441">
        <v>0.47210000000000002</v>
      </c>
      <c r="R21" s="442">
        <v>0.52790000000000004</v>
      </c>
      <c r="S21" s="441">
        <v>0.51207999999999998</v>
      </c>
      <c r="T21" s="443">
        <v>0.48792000000000002</v>
      </c>
    </row>
    <row r="23" spans="1:20" s="640" customFormat="1" ht="11.25" x14ac:dyDescent="0.2">
      <c r="A23" s="640" t="str">
        <f>"Anmerkungen. Datengrundlage: Volkshochschul-Statistik "&amp;Hilfswerte!B1&amp;"; Basis: "&amp;Tabelle1!$C$36&amp;" VHS."</f>
        <v>Anmerkungen. Datengrundlage: Volkshochschul-Statistik 2018; Basis: 874 VHS.</v>
      </c>
      <c r="L23" s="640" t="str">
        <f>"Anmerkungen. Datengrundlage: Volkshochschul-Statistik "&amp;Hilfswerte!B1&amp;"; Basis: "&amp;Tabelle1!$C$36&amp;" VHS."</f>
        <v>Anmerkungen. Datengrundlage: Volkshochschul-Statistik 2018; Basis: 874 VHS.</v>
      </c>
      <c r="S23" s="646"/>
      <c r="T23" s="646"/>
    </row>
    <row r="25" spans="1:20" x14ac:dyDescent="0.2">
      <c r="A25" s="650" t="s">
        <v>471</v>
      </c>
      <c r="L25" s="650" t="s">
        <v>471</v>
      </c>
    </row>
    <row r="26" spans="1:20" x14ac:dyDescent="0.2">
      <c r="A26" s="650" t="s">
        <v>472</v>
      </c>
      <c r="D26" s="653" t="s">
        <v>461</v>
      </c>
      <c r="L26" s="650" t="s">
        <v>472</v>
      </c>
      <c r="O26" s="653" t="s">
        <v>461</v>
      </c>
    </row>
    <row r="27" spans="1:20" x14ac:dyDescent="0.2">
      <c r="A27" s="651"/>
      <c r="L27" s="651"/>
    </row>
    <row r="28" spans="1:20" ht="26.25" customHeight="1" x14ac:dyDescent="0.2">
      <c r="A28" s="652" t="s">
        <v>473</v>
      </c>
      <c r="L28" s="652" t="s">
        <v>473</v>
      </c>
    </row>
  </sheetData>
  <mergeCells count="15">
    <mergeCell ref="A1:K1"/>
    <mergeCell ref="L1:T1"/>
    <mergeCell ref="A2:A4"/>
    <mergeCell ref="B2:C3"/>
    <mergeCell ref="D2:K2"/>
    <mergeCell ref="L2:L4"/>
    <mergeCell ref="M2:T2"/>
    <mergeCell ref="D3:E3"/>
    <mergeCell ref="F3:G3"/>
    <mergeCell ref="H3:I3"/>
    <mergeCell ref="J3:K3"/>
    <mergeCell ref="M3:N3"/>
    <mergeCell ref="O3:P3"/>
    <mergeCell ref="Q3:R3"/>
    <mergeCell ref="S3:T3"/>
  </mergeCells>
  <conditionalFormatting sqref="B5:B21">
    <cfRule type="cellIs" dxfId="300" priority="1" stopIfTrue="1" operator="equal">
      <formula>0</formula>
    </cfRule>
  </conditionalFormatting>
  <hyperlinks>
    <hyperlink ref="A28" r:id="rId1" display="Publikation und Tabellen stehen unter der Lizenz CC BY-SA DEED 4.0." xr:uid="{655C116D-F39B-41F8-9931-6A131C0CBDBD}"/>
    <hyperlink ref="D26" r:id="rId2" xr:uid="{AA8CAFEA-C18D-4F05-89E2-A93E3EADA780}"/>
    <hyperlink ref="L28" r:id="rId3" display="Publikation und Tabellen stehen unter der Lizenz CC BY-SA DEED 4.0." xr:uid="{A50FF35F-3EBB-429B-B9F6-240C5822196C}"/>
    <hyperlink ref="O26" r:id="rId4" xr:uid="{61BC8AA6-818D-490C-8B0A-7EA6D6DFE2DD}"/>
  </hyperlinks>
  <pageMargins left="0.78740157480314965" right="0.78740157480314965" top="0.98425196850393704" bottom="0.98425196850393704" header="0.51181102362204722" footer="0.51181102362204722"/>
  <pageSetup paperSize="9" scale="74" orientation="portrait" r:id="rId5"/>
  <headerFooter scaleWithDoc="0" alignWithMargins="0"/>
  <colBreaks count="1" manualBreakCount="1">
    <brk id="11" max="27" man="1"/>
  </colBreaks>
  <legacyDrawingHF r:id="rId6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67CD6-1AE2-4645-A962-145B4233B5C6}">
  <dimension ref="A1:BP28"/>
  <sheetViews>
    <sheetView view="pageBreakPreview" zoomScaleNormal="100" zoomScaleSheetLayoutView="100" workbookViewId="0">
      <selection sqref="A1:Q1"/>
    </sheetView>
  </sheetViews>
  <sheetFormatPr baseColWidth="10" defaultRowHeight="12.75" x14ac:dyDescent="0.2"/>
  <cols>
    <col min="1" max="1" width="15.28515625" style="9" customWidth="1"/>
    <col min="2" max="3" width="12.5703125" style="9" customWidth="1"/>
    <col min="4" max="4" width="6" style="9" bestFit="1" customWidth="1"/>
    <col min="5" max="10" width="5.42578125" style="9" customWidth="1"/>
    <col min="11" max="11" width="6" style="9" bestFit="1" customWidth="1"/>
    <col min="12" max="17" width="5.42578125" style="9" customWidth="1"/>
    <col min="18" max="18" width="14.85546875" style="9" customWidth="1"/>
    <col min="19" max="32" width="5.42578125" style="9" customWidth="1"/>
    <col min="33" max="33" width="16" style="9" customWidth="1"/>
    <col min="34" max="34" width="5.7109375" style="9" customWidth="1"/>
    <col min="35" max="47" width="5.42578125" style="9" customWidth="1"/>
    <col min="48" max="48" width="15.7109375" style="9" customWidth="1"/>
    <col min="49" max="55" width="6" style="9" customWidth="1"/>
    <col min="56" max="62" width="5.42578125" style="9" customWidth="1"/>
    <col min="63" max="16384" width="11.42578125" style="9"/>
  </cols>
  <sheetData>
    <row r="1" spans="1:68" s="3" customFormat="1" ht="39.950000000000003" customHeight="1" thickBot="1" x14ac:dyDescent="0.25">
      <c r="A1" s="687" t="str">
        <f>"Tabelle 14: Altersverteilung in Kursen nach Ländern und Programmbereichen " &amp;Hilfswerte!B1</f>
        <v>Tabelle 14: Altersverteilung in Kursen nach Ländern und Programmbereichen 2018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687"/>
      <c r="Q1" s="687"/>
      <c r="R1" s="676" t="str">
        <f>"noch Tabelle 14: Altersverteilung in Kursen nach Ländern und Programmbereichen " &amp;Hilfswerte!$B$1</f>
        <v>noch Tabelle 14: Altersverteilung in Kursen nach Ländern und Programmbereichen 2018</v>
      </c>
      <c r="S1" s="676"/>
      <c r="T1" s="676"/>
      <c r="U1" s="676"/>
      <c r="V1" s="676"/>
      <c r="W1" s="676"/>
      <c r="X1" s="676"/>
      <c r="Y1" s="676"/>
      <c r="Z1" s="676"/>
      <c r="AA1" s="676"/>
      <c r="AB1" s="676"/>
      <c r="AC1" s="676"/>
      <c r="AD1" s="676"/>
      <c r="AE1" s="676"/>
      <c r="AF1" s="676"/>
      <c r="AG1" s="676" t="str">
        <f>"noch Tabelle 14: Altersverteilung in Kursen nach Ländern und Programmbereichen " &amp;Hilfswerte!$B$1</f>
        <v>noch Tabelle 14: Altersverteilung in Kursen nach Ländern und Programmbereichen 2018</v>
      </c>
      <c r="AH1" s="676"/>
      <c r="AI1" s="676"/>
      <c r="AJ1" s="676"/>
      <c r="AK1" s="676"/>
      <c r="AL1" s="676"/>
      <c r="AM1" s="676"/>
      <c r="AN1" s="676"/>
      <c r="AO1" s="676"/>
      <c r="AP1" s="676"/>
      <c r="AQ1" s="676"/>
      <c r="AR1" s="676"/>
      <c r="AS1" s="676"/>
      <c r="AT1" s="676"/>
      <c r="AU1" s="676"/>
      <c r="AV1" s="687" t="str">
        <f>"noch Tabelle 14: Altersverteilung in Kursen nach Ländern und Programmbereichen " &amp;Hilfswerte!$B$1</f>
        <v>noch Tabelle 14: Altersverteilung in Kursen nach Ländern und Programmbereichen 2018</v>
      </c>
      <c r="AW1" s="687"/>
      <c r="AX1" s="687"/>
      <c r="AY1" s="687"/>
      <c r="AZ1" s="687"/>
      <c r="BA1" s="687"/>
      <c r="BB1" s="687"/>
      <c r="BC1" s="687"/>
      <c r="BD1" s="687"/>
      <c r="BE1" s="687"/>
      <c r="BF1" s="687"/>
      <c r="BG1" s="687"/>
      <c r="BH1" s="687"/>
      <c r="BI1" s="687"/>
      <c r="BJ1" s="687"/>
      <c r="BK1" s="88"/>
      <c r="BL1" s="88"/>
      <c r="BM1"/>
      <c r="BN1"/>
      <c r="BO1"/>
      <c r="BP1"/>
    </row>
    <row r="2" spans="1:68" s="3" customFormat="1" ht="25.5" customHeight="1" x14ac:dyDescent="0.2">
      <c r="A2" s="828" t="s">
        <v>14</v>
      </c>
      <c r="B2" s="892" t="s">
        <v>311</v>
      </c>
      <c r="C2" s="893"/>
      <c r="D2" s="831" t="s">
        <v>312</v>
      </c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832"/>
      <c r="P2" s="832"/>
      <c r="Q2" s="903"/>
      <c r="R2" s="828" t="s">
        <v>14</v>
      </c>
      <c r="S2" s="831" t="s">
        <v>312</v>
      </c>
      <c r="T2" s="832"/>
      <c r="U2" s="832"/>
      <c r="V2" s="832"/>
      <c r="W2" s="832"/>
      <c r="X2" s="832"/>
      <c r="Y2" s="832"/>
      <c r="Z2" s="832"/>
      <c r="AA2" s="832"/>
      <c r="AB2" s="832"/>
      <c r="AC2" s="832"/>
      <c r="AD2" s="832"/>
      <c r="AE2" s="832"/>
      <c r="AF2" s="903"/>
      <c r="AG2" s="828" t="s">
        <v>14</v>
      </c>
      <c r="AH2" s="831" t="s">
        <v>312</v>
      </c>
      <c r="AI2" s="832"/>
      <c r="AJ2" s="832"/>
      <c r="AK2" s="832"/>
      <c r="AL2" s="832"/>
      <c r="AM2" s="832"/>
      <c r="AN2" s="832"/>
      <c r="AO2" s="832"/>
      <c r="AP2" s="832"/>
      <c r="AQ2" s="832"/>
      <c r="AR2" s="832"/>
      <c r="AS2" s="832"/>
      <c r="AT2" s="832"/>
      <c r="AU2" s="903"/>
      <c r="AV2" s="875" t="s">
        <v>14</v>
      </c>
      <c r="AW2" s="908" t="s">
        <v>312</v>
      </c>
      <c r="AX2" s="909"/>
      <c r="AY2" s="909"/>
      <c r="AZ2" s="909"/>
      <c r="BA2" s="909"/>
      <c r="BB2" s="909"/>
      <c r="BC2" s="909"/>
      <c r="BD2" s="909"/>
      <c r="BE2" s="909"/>
      <c r="BF2" s="909"/>
      <c r="BG2" s="909"/>
      <c r="BH2" s="909"/>
      <c r="BI2" s="909"/>
      <c r="BJ2" s="910"/>
    </row>
    <row r="3" spans="1:68" s="92" customFormat="1" ht="32.25" customHeight="1" x14ac:dyDescent="0.2">
      <c r="A3" s="829"/>
      <c r="B3" s="901"/>
      <c r="C3" s="902"/>
      <c r="D3" s="911" t="s">
        <v>28</v>
      </c>
      <c r="E3" s="911"/>
      <c r="F3" s="911"/>
      <c r="G3" s="911"/>
      <c r="H3" s="911"/>
      <c r="I3" s="911"/>
      <c r="J3" s="911"/>
      <c r="K3" s="866" t="s">
        <v>117</v>
      </c>
      <c r="L3" s="866"/>
      <c r="M3" s="866"/>
      <c r="N3" s="866"/>
      <c r="O3" s="866"/>
      <c r="P3" s="866"/>
      <c r="Q3" s="912"/>
      <c r="R3" s="829"/>
      <c r="S3" s="896" t="s">
        <v>141</v>
      </c>
      <c r="T3" s="904"/>
      <c r="U3" s="904"/>
      <c r="V3" s="904"/>
      <c r="W3" s="904"/>
      <c r="X3" s="904"/>
      <c r="Y3" s="897"/>
      <c r="Z3" s="896" t="s">
        <v>21</v>
      </c>
      <c r="AA3" s="904"/>
      <c r="AB3" s="904"/>
      <c r="AC3" s="904"/>
      <c r="AD3" s="904"/>
      <c r="AE3" s="904"/>
      <c r="AF3" s="900"/>
      <c r="AG3" s="829"/>
      <c r="AH3" s="896" t="s">
        <v>22</v>
      </c>
      <c r="AI3" s="904"/>
      <c r="AJ3" s="904"/>
      <c r="AK3" s="904"/>
      <c r="AL3" s="904"/>
      <c r="AM3" s="904"/>
      <c r="AN3" s="897"/>
      <c r="AO3" s="896" t="s">
        <v>397</v>
      </c>
      <c r="AP3" s="904"/>
      <c r="AQ3" s="904"/>
      <c r="AR3" s="904"/>
      <c r="AS3" s="904"/>
      <c r="AT3" s="904"/>
      <c r="AU3" s="900"/>
      <c r="AV3" s="876"/>
      <c r="AW3" s="896" t="s">
        <v>44</v>
      </c>
      <c r="AX3" s="904"/>
      <c r="AY3" s="904"/>
      <c r="AZ3" s="904"/>
      <c r="BA3" s="904"/>
      <c r="BB3" s="904"/>
      <c r="BC3" s="904"/>
      <c r="BD3" s="905" t="s">
        <v>45</v>
      </c>
      <c r="BE3" s="906"/>
      <c r="BF3" s="906"/>
      <c r="BG3" s="906"/>
      <c r="BH3" s="906"/>
      <c r="BI3" s="906"/>
      <c r="BJ3" s="907"/>
    </row>
    <row r="4" spans="1:68" ht="36" customHeight="1" x14ac:dyDescent="0.2">
      <c r="A4" s="830"/>
      <c r="B4" s="453" t="s">
        <v>6</v>
      </c>
      <c r="C4" s="454" t="s">
        <v>310</v>
      </c>
      <c r="D4" s="17" t="s">
        <v>313</v>
      </c>
      <c r="E4" s="94" t="s">
        <v>314</v>
      </c>
      <c r="F4" s="94" t="s">
        <v>315</v>
      </c>
      <c r="G4" s="94" t="s">
        <v>316</v>
      </c>
      <c r="H4" s="94" t="s">
        <v>317</v>
      </c>
      <c r="I4" s="17" t="s">
        <v>318</v>
      </c>
      <c r="J4" s="17" t="s">
        <v>319</v>
      </c>
      <c r="K4" s="94" t="s">
        <v>313</v>
      </c>
      <c r="L4" s="94" t="s">
        <v>314</v>
      </c>
      <c r="M4" s="94" t="s">
        <v>315</v>
      </c>
      <c r="N4" s="94" t="s">
        <v>316</v>
      </c>
      <c r="O4" s="94" t="s">
        <v>317</v>
      </c>
      <c r="P4" s="17" t="s">
        <v>318</v>
      </c>
      <c r="Q4" s="19" t="s">
        <v>319</v>
      </c>
      <c r="R4" s="830"/>
      <c r="S4" s="17" t="s">
        <v>313</v>
      </c>
      <c r="T4" s="94" t="s">
        <v>314</v>
      </c>
      <c r="U4" s="94" t="s">
        <v>315</v>
      </c>
      <c r="V4" s="94" t="s">
        <v>316</v>
      </c>
      <c r="W4" s="94" t="s">
        <v>317</v>
      </c>
      <c r="X4" s="17" t="s">
        <v>318</v>
      </c>
      <c r="Y4" s="17" t="s">
        <v>319</v>
      </c>
      <c r="Z4" s="17" t="s">
        <v>313</v>
      </c>
      <c r="AA4" s="94" t="s">
        <v>314</v>
      </c>
      <c r="AB4" s="94" t="s">
        <v>315</v>
      </c>
      <c r="AC4" s="94" t="s">
        <v>316</v>
      </c>
      <c r="AD4" s="94" t="s">
        <v>317</v>
      </c>
      <c r="AE4" s="17" t="s">
        <v>318</v>
      </c>
      <c r="AF4" s="19" t="s">
        <v>319</v>
      </c>
      <c r="AG4" s="830"/>
      <c r="AH4" s="94" t="s">
        <v>313</v>
      </c>
      <c r="AI4" s="94" t="s">
        <v>314</v>
      </c>
      <c r="AJ4" s="94" t="s">
        <v>315</v>
      </c>
      <c r="AK4" s="94" t="s">
        <v>316</v>
      </c>
      <c r="AL4" s="94" t="s">
        <v>317</v>
      </c>
      <c r="AM4" s="17" t="s">
        <v>318</v>
      </c>
      <c r="AN4" s="17" t="s">
        <v>319</v>
      </c>
      <c r="AO4" s="17" t="s">
        <v>313</v>
      </c>
      <c r="AP4" s="94" t="s">
        <v>314</v>
      </c>
      <c r="AQ4" s="94" t="s">
        <v>315</v>
      </c>
      <c r="AR4" s="94" t="s">
        <v>316</v>
      </c>
      <c r="AS4" s="94" t="s">
        <v>317</v>
      </c>
      <c r="AT4" s="17" t="s">
        <v>318</v>
      </c>
      <c r="AU4" s="19" t="s">
        <v>319</v>
      </c>
      <c r="AV4" s="880"/>
      <c r="AW4" s="94" t="s">
        <v>313</v>
      </c>
      <c r="AX4" s="94" t="s">
        <v>314</v>
      </c>
      <c r="AY4" s="94" t="s">
        <v>315</v>
      </c>
      <c r="AZ4" s="94" t="s">
        <v>316</v>
      </c>
      <c r="BA4" s="94" t="s">
        <v>317</v>
      </c>
      <c r="BB4" s="17" t="s">
        <v>318</v>
      </c>
      <c r="BC4" s="93" t="s">
        <v>319</v>
      </c>
      <c r="BD4" s="17" t="s">
        <v>313</v>
      </c>
      <c r="BE4" s="94" t="s">
        <v>314</v>
      </c>
      <c r="BF4" s="94" t="s">
        <v>315</v>
      </c>
      <c r="BG4" s="94" t="s">
        <v>316</v>
      </c>
      <c r="BH4" s="94" t="s">
        <v>317</v>
      </c>
      <c r="BI4" s="17" t="s">
        <v>318</v>
      </c>
      <c r="BJ4" s="19" t="s">
        <v>319</v>
      </c>
    </row>
    <row r="5" spans="1:68" s="96" customFormat="1" ht="24.95" customHeight="1" x14ac:dyDescent="0.2">
      <c r="A5" s="362" t="s">
        <v>83</v>
      </c>
      <c r="B5" s="436">
        <v>884925</v>
      </c>
      <c r="C5" s="444">
        <v>0.69991999999999999</v>
      </c>
      <c r="D5" s="102">
        <v>8.9819999999999997E-2</v>
      </c>
      <c r="E5" s="116">
        <v>5.602E-2</v>
      </c>
      <c r="F5" s="116">
        <v>0.16475000000000001</v>
      </c>
      <c r="G5" s="116">
        <v>0.24048</v>
      </c>
      <c r="H5" s="116">
        <v>0.27135999999999999</v>
      </c>
      <c r="I5" s="116">
        <v>0.12238</v>
      </c>
      <c r="J5" s="117">
        <v>5.518E-2</v>
      </c>
      <c r="K5" s="118">
        <v>0.16466</v>
      </c>
      <c r="L5" s="116">
        <v>3.3230000000000003E-2</v>
      </c>
      <c r="M5" s="116">
        <v>9.6430000000000002E-2</v>
      </c>
      <c r="N5" s="116">
        <v>0.17416000000000001</v>
      </c>
      <c r="O5" s="116">
        <v>0.22245999999999999</v>
      </c>
      <c r="P5" s="116">
        <v>0.21601000000000001</v>
      </c>
      <c r="Q5" s="104">
        <v>9.3049999999999994E-2</v>
      </c>
      <c r="R5" s="362" t="s">
        <v>83</v>
      </c>
      <c r="S5" s="102">
        <v>0.22178</v>
      </c>
      <c r="T5" s="116">
        <v>3.4389999999999997E-2</v>
      </c>
      <c r="U5" s="116">
        <v>9.2259999999999995E-2</v>
      </c>
      <c r="V5" s="116">
        <v>0.18548999999999999</v>
      </c>
      <c r="W5" s="116">
        <v>0.28694999999999998</v>
      </c>
      <c r="X5" s="116">
        <v>0.12642</v>
      </c>
      <c r="Y5" s="117">
        <v>5.271E-2</v>
      </c>
      <c r="Z5" s="118">
        <v>7.0959999999999995E-2</v>
      </c>
      <c r="AA5" s="116">
        <v>2.1149999999999999E-2</v>
      </c>
      <c r="AB5" s="116">
        <v>0.1231</v>
      </c>
      <c r="AC5" s="116">
        <v>0.24765000000000001</v>
      </c>
      <c r="AD5" s="116">
        <v>0.34566999999999998</v>
      </c>
      <c r="AE5" s="116">
        <v>0.12873000000000001</v>
      </c>
      <c r="AF5" s="104">
        <v>6.2740000000000004E-2</v>
      </c>
      <c r="AG5" s="362" t="s">
        <v>83</v>
      </c>
      <c r="AH5" s="102">
        <v>2.3609999999999999E-2</v>
      </c>
      <c r="AI5" s="116">
        <v>0.1016</v>
      </c>
      <c r="AJ5" s="116">
        <v>0.26649</v>
      </c>
      <c r="AK5" s="116">
        <v>0.27472000000000002</v>
      </c>
      <c r="AL5" s="116">
        <v>0.19525000000000001</v>
      </c>
      <c r="AM5" s="116">
        <v>9.9150000000000002E-2</v>
      </c>
      <c r="AN5" s="117">
        <v>3.918E-2</v>
      </c>
      <c r="AO5" s="118">
        <v>0.15304999999999999</v>
      </c>
      <c r="AP5" s="116">
        <v>4.7969999999999999E-2</v>
      </c>
      <c r="AQ5" s="116">
        <v>0.11133999999999999</v>
      </c>
      <c r="AR5" s="116">
        <v>0.23185</v>
      </c>
      <c r="AS5" s="116">
        <v>0.27644000000000002</v>
      </c>
      <c r="AT5" s="116">
        <v>0.11103</v>
      </c>
      <c r="AU5" s="104">
        <v>6.8330000000000002E-2</v>
      </c>
      <c r="AV5" s="347" t="s">
        <v>83</v>
      </c>
      <c r="AW5" s="102">
        <v>0.49412</v>
      </c>
      <c r="AX5" s="116">
        <v>0.38080000000000003</v>
      </c>
      <c r="AY5" s="116">
        <v>6.3509999999999997E-2</v>
      </c>
      <c r="AZ5" s="116">
        <v>3.2840000000000001E-2</v>
      </c>
      <c r="BA5" s="116">
        <v>1.6119999999999999E-2</v>
      </c>
      <c r="BB5" s="116">
        <v>2.9099999999999998E-3</v>
      </c>
      <c r="BC5" s="117">
        <v>9.7000000000000003E-3</v>
      </c>
      <c r="BD5" s="118">
        <v>0.43408000000000002</v>
      </c>
      <c r="BE5" s="116">
        <v>0.18367</v>
      </c>
      <c r="BF5" s="116">
        <v>0.11526</v>
      </c>
      <c r="BG5" s="116">
        <v>0.14262</v>
      </c>
      <c r="BH5" s="116">
        <v>9.5769999999999994E-2</v>
      </c>
      <c r="BI5" s="116">
        <v>2.4049999999999998E-2</v>
      </c>
      <c r="BJ5" s="104">
        <v>4.5599999999999998E-3</v>
      </c>
    </row>
    <row r="6" spans="1:68" s="96" customFormat="1" ht="24.95" customHeight="1" x14ac:dyDescent="0.2">
      <c r="A6" s="363" t="s">
        <v>84</v>
      </c>
      <c r="B6" s="448">
        <v>795182</v>
      </c>
      <c r="C6" s="445">
        <v>0.55432000000000003</v>
      </c>
      <c r="D6" s="107">
        <v>1.771E-2</v>
      </c>
      <c r="E6" s="106">
        <v>7.9200000000000007E-2</v>
      </c>
      <c r="F6" s="106">
        <v>0.17387</v>
      </c>
      <c r="G6" s="106">
        <v>0.26551999999999998</v>
      </c>
      <c r="H6" s="106">
        <v>0.28921000000000002</v>
      </c>
      <c r="I6" s="106">
        <v>0.11339</v>
      </c>
      <c r="J6" s="106">
        <v>6.1109999999999998E-2</v>
      </c>
      <c r="K6" s="107">
        <v>2.3429999999999999E-2</v>
      </c>
      <c r="L6" s="106">
        <v>6.148E-2</v>
      </c>
      <c r="M6" s="106">
        <v>0.15198999999999999</v>
      </c>
      <c r="N6" s="106">
        <v>0.23762</v>
      </c>
      <c r="O6" s="106">
        <v>0.22051999999999999</v>
      </c>
      <c r="P6" s="106">
        <v>0.17884</v>
      </c>
      <c r="Q6" s="108">
        <v>0.12612000000000001</v>
      </c>
      <c r="R6" s="363" t="s">
        <v>84</v>
      </c>
      <c r="S6" s="107">
        <v>2.2440000000000002E-2</v>
      </c>
      <c r="T6" s="106">
        <v>5.3800000000000001E-2</v>
      </c>
      <c r="U6" s="106">
        <v>0.14127999999999999</v>
      </c>
      <c r="V6" s="106">
        <v>0.24907000000000001</v>
      </c>
      <c r="W6" s="106">
        <v>0.33238000000000001</v>
      </c>
      <c r="X6" s="106">
        <v>0.12909000000000001</v>
      </c>
      <c r="Y6" s="106">
        <v>7.1940000000000004E-2</v>
      </c>
      <c r="Z6" s="107">
        <v>1.095E-2</v>
      </c>
      <c r="AA6" s="106">
        <v>6.037E-2</v>
      </c>
      <c r="AB6" s="106">
        <v>0.1537</v>
      </c>
      <c r="AC6" s="106">
        <v>0.27786</v>
      </c>
      <c r="AD6" s="106">
        <v>0.32604</v>
      </c>
      <c r="AE6" s="106">
        <v>0.11253000000000001</v>
      </c>
      <c r="AF6" s="108">
        <v>5.8560000000000001E-2</v>
      </c>
      <c r="AG6" s="363" t="s">
        <v>84</v>
      </c>
      <c r="AH6" s="107">
        <v>1.2630000000000001E-2</v>
      </c>
      <c r="AI6" s="106">
        <v>9.7030000000000005E-2</v>
      </c>
      <c r="AJ6" s="106">
        <v>0.23104</v>
      </c>
      <c r="AK6" s="106">
        <v>0.26277</v>
      </c>
      <c r="AL6" s="106">
        <v>0.23257</v>
      </c>
      <c r="AM6" s="106">
        <v>0.10835</v>
      </c>
      <c r="AN6" s="106">
        <v>5.561E-2</v>
      </c>
      <c r="AO6" s="107">
        <v>3.015E-2</v>
      </c>
      <c r="AP6" s="106">
        <v>9.64E-2</v>
      </c>
      <c r="AQ6" s="106">
        <v>0.14760999999999999</v>
      </c>
      <c r="AR6" s="106">
        <v>0.28927999999999998</v>
      </c>
      <c r="AS6" s="106">
        <v>0.27936</v>
      </c>
      <c r="AT6" s="106">
        <v>9.239E-2</v>
      </c>
      <c r="AU6" s="108">
        <v>6.4799999999999996E-2</v>
      </c>
      <c r="AV6" s="105" t="s">
        <v>84</v>
      </c>
      <c r="AW6" s="107">
        <v>0.26379000000000002</v>
      </c>
      <c r="AX6" s="106">
        <v>0.64580000000000004</v>
      </c>
      <c r="AY6" s="106">
        <v>5.3010000000000002E-2</v>
      </c>
      <c r="AZ6" s="106">
        <v>2.0230000000000001E-2</v>
      </c>
      <c r="BA6" s="106">
        <v>1.3559999999999999E-2</v>
      </c>
      <c r="BB6" s="106">
        <v>1.1299999999999999E-3</v>
      </c>
      <c r="BC6" s="106">
        <v>2.49E-3</v>
      </c>
      <c r="BD6" s="107">
        <v>0.24126</v>
      </c>
      <c r="BE6" s="106">
        <v>0.29421000000000003</v>
      </c>
      <c r="BF6" s="106">
        <v>0.13697000000000001</v>
      </c>
      <c r="BG6" s="106">
        <v>0.21249000000000001</v>
      </c>
      <c r="BH6" s="106">
        <v>9.6110000000000001E-2</v>
      </c>
      <c r="BI6" s="106">
        <v>1.438E-2</v>
      </c>
      <c r="BJ6" s="108">
        <v>4.5799999999999999E-3</v>
      </c>
    </row>
    <row r="7" spans="1:68" s="96" customFormat="1" ht="24.95" customHeight="1" x14ac:dyDescent="0.2">
      <c r="A7" s="363" t="s">
        <v>85</v>
      </c>
      <c r="B7" s="448">
        <v>171199</v>
      </c>
      <c r="C7" s="445">
        <v>0.71867000000000003</v>
      </c>
      <c r="D7" s="107">
        <v>1.35E-2</v>
      </c>
      <c r="E7" s="106">
        <v>8.3940000000000001E-2</v>
      </c>
      <c r="F7" s="106">
        <v>0.25974999999999998</v>
      </c>
      <c r="G7" s="106">
        <v>0.29377999999999999</v>
      </c>
      <c r="H7" s="106">
        <v>0.22348000000000001</v>
      </c>
      <c r="I7" s="106">
        <v>0.10255</v>
      </c>
      <c r="J7" s="106">
        <v>2.298E-2</v>
      </c>
      <c r="K7" s="107">
        <v>4.3709999999999999E-2</v>
      </c>
      <c r="L7" s="106">
        <v>1.8839999999999999E-2</v>
      </c>
      <c r="M7" s="106">
        <v>0.13439000000000001</v>
      </c>
      <c r="N7" s="106">
        <v>0.25119000000000002</v>
      </c>
      <c r="O7" s="106">
        <v>0.28963</v>
      </c>
      <c r="P7" s="106">
        <v>0.21526999999999999</v>
      </c>
      <c r="Q7" s="108">
        <v>4.6969999999999998E-2</v>
      </c>
      <c r="R7" s="363" t="s">
        <v>85</v>
      </c>
      <c r="S7" s="107">
        <v>2.018E-2</v>
      </c>
      <c r="T7" s="106">
        <v>4.3310000000000001E-2</v>
      </c>
      <c r="U7" s="106">
        <v>0.16641</v>
      </c>
      <c r="V7" s="106">
        <v>0.24054</v>
      </c>
      <c r="W7" s="106">
        <v>0.34340999999999999</v>
      </c>
      <c r="X7" s="106">
        <v>0.16011</v>
      </c>
      <c r="Y7" s="106">
        <v>2.6040000000000001E-2</v>
      </c>
      <c r="Z7" s="107">
        <v>7.7600000000000004E-3</v>
      </c>
      <c r="AA7" s="106">
        <v>1.6310000000000002E-2</v>
      </c>
      <c r="AB7" s="106">
        <v>9.8919999999999994E-2</v>
      </c>
      <c r="AC7" s="106">
        <v>0.24259</v>
      </c>
      <c r="AD7" s="106">
        <v>0.38705000000000001</v>
      </c>
      <c r="AE7" s="106">
        <v>0.19631999999999999</v>
      </c>
      <c r="AF7" s="108">
        <v>5.1060000000000001E-2</v>
      </c>
      <c r="AG7" s="363" t="s">
        <v>85</v>
      </c>
      <c r="AH7" s="107">
        <v>1.064E-2</v>
      </c>
      <c r="AI7" s="106">
        <v>0.11556</v>
      </c>
      <c r="AJ7" s="106">
        <v>0.33450000000000002</v>
      </c>
      <c r="AK7" s="106">
        <v>0.31556000000000001</v>
      </c>
      <c r="AL7" s="106">
        <v>0.14785999999999999</v>
      </c>
      <c r="AM7" s="106">
        <v>6.275E-2</v>
      </c>
      <c r="AN7" s="106">
        <v>1.3140000000000001E-2</v>
      </c>
      <c r="AO7" s="107">
        <v>1.8519999999999998E-2</v>
      </c>
      <c r="AP7" s="106">
        <v>4.675E-2</v>
      </c>
      <c r="AQ7" s="106">
        <v>0.18933</v>
      </c>
      <c r="AR7" s="106">
        <v>0.35233999999999999</v>
      </c>
      <c r="AS7" s="106">
        <v>0.27167000000000002</v>
      </c>
      <c r="AT7" s="106">
        <v>9.1600000000000001E-2</v>
      </c>
      <c r="AU7" s="108">
        <v>2.9790000000000001E-2</v>
      </c>
      <c r="AV7" s="105" t="s">
        <v>85</v>
      </c>
      <c r="AW7" s="107">
        <v>0.32856999999999997</v>
      </c>
      <c r="AX7" s="106">
        <v>0.28571000000000002</v>
      </c>
      <c r="AY7" s="106">
        <v>0.15</v>
      </c>
      <c r="AZ7" s="106">
        <v>0.14762</v>
      </c>
      <c r="BA7" s="106">
        <v>7.3810000000000001E-2</v>
      </c>
      <c r="BB7" s="106">
        <v>1.1900000000000001E-2</v>
      </c>
      <c r="BC7" s="106">
        <v>2.3800000000000002E-3</v>
      </c>
      <c r="BD7" s="107">
        <v>5.5140000000000002E-2</v>
      </c>
      <c r="BE7" s="106">
        <v>8.5050000000000001E-2</v>
      </c>
      <c r="BF7" s="106">
        <v>0.21401999999999999</v>
      </c>
      <c r="BG7" s="106">
        <v>0.30187000000000003</v>
      </c>
      <c r="BH7" s="106">
        <v>0.28317999999999999</v>
      </c>
      <c r="BI7" s="106">
        <v>4.299E-2</v>
      </c>
      <c r="BJ7" s="108">
        <v>1.7760000000000001E-2</v>
      </c>
    </row>
    <row r="8" spans="1:68" s="96" customFormat="1" ht="24.95" customHeight="1" x14ac:dyDescent="0.2">
      <c r="A8" s="363" t="s">
        <v>86</v>
      </c>
      <c r="B8" s="448">
        <v>61590</v>
      </c>
      <c r="C8" s="445">
        <v>0.87729000000000001</v>
      </c>
      <c r="D8" s="107">
        <v>2.1170000000000001E-2</v>
      </c>
      <c r="E8" s="106">
        <v>5.3530000000000001E-2</v>
      </c>
      <c r="F8" s="106">
        <v>0.11860999999999999</v>
      </c>
      <c r="G8" s="106">
        <v>0.23993</v>
      </c>
      <c r="H8" s="106">
        <v>0.36129</v>
      </c>
      <c r="I8" s="106">
        <v>0.15387000000000001</v>
      </c>
      <c r="J8" s="106">
        <v>5.16E-2</v>
      </c>
      <c r="K8" s="107">
        <v>5.0639999999999998E-2</v>
      </c>
      <c r="L8" s="106">
        <v>6.3390000000000002E-2</v>
      </c>
      <c r="M8" s="106">
        <v>0.14457</v>
      </c>
      <c r="N8" s="106">
        <v>0.23038</v>
      </c>
      <c r="O8" s="106">
        <v>0.32779000000000003</v>
      </c>
      <c r="P8" s="106">
        <v>0.13297</v>
      </c>
      <c r="Q8" s="108">
        <v>5.0250000000000003E-2</v>
      </c>
      <c r="R8" s="363" t="s">
        <v>86</v>
      </c>
      <c r="S8" s="107">
        <v>5.5030000000000003E-2</v>
      </c>
      <c r="T8" s="106">
        <v>1.4749999999999999E-2</v>
      </c>
      <c r="U8" s="106">
        <v>6.4329999999999998E-2</v>
      </c>
      <c r="V8" s="106">
        <v>0.19658</v>
      </c>
      <c r="W8" s="106">
        <v>0.40244999999999997</v>
      </c>
      <c r="X8" s="106">
        <v>0.2029</v>
      </c>
      <c r="Y8" s="106">
        <v>6.3960000000000003E-2</v>
      </c>
      <c r="Z8" s="107">
        <v>7.8600000000000007E-3</v>
      </c>
      <c r="AA8" s="106">
        <v>1.051E-2</v>
      </c>
      <c r="AB8" s="106">
        <v>6.1620000000000001E-2</v>
      </c>
      <c r="AC8" s="106">
        <v>0.22427</v>
      </c>
      <c r="AD8" s="106">
        <v>0.44397999999999999</v>
      </c>
      <c r="AE8" s="106">
        <v>0.17982000000000001</v>
      </c>
      <c r="AF8" s="108">
        <v>7.1940000000000004E-2</v>
      </c>
      <c r="AG8" s="363" t="s">
        <v>86</v>
      </c>
      <c r="AH8" s="107">
        <v>1.576E-2</v>
      </c>
      <c r="AI8" s="106">
        <v>8.5099999999999995E-2</v>
      </c>
      <c r="AJ8" s="106">
        <v>0.16925000000000001</v>
      </c>
      <c r="AK8" s="106">
        <v>0.26643</v>
      </c>
      <c r="AL8" s="106">
        <v>0.30421999999999999</v>
      </c>
      <c r="AM8" s="106">
        <v>0.12669</v>
      </c>
      <c r="AN8" s="106">
        <v>3.2550000000000003E-2</v>
      </c>
      <c r="AO8" s="107">
        <v>3.2730000000000002E-2</v>
      </c>
      <c r="AP8" s="106">
        <v>2.1510000000000001E-2</v>
      </c>
      <c r="AQ8" s="106">
        <v>0.12366000000000001</v>
      </c>
      <c r="AR8" s="106">
        <v>0.26788000000000001</v>
      </c>
      <c r="AS8" s="106">
        <v>0.32608999999999999</v>
      </c>
      <c r="AT8" s="106">
        <v>0.16503000000000001</v>
      </c>
      <c r="AU8" s="108">
        <v>6.3109999999999999E-2</v>
      </c>
      <c r="AV8" s="105" t="s">
        <v>86</v>
      </c>
      <c r="AW8" s="107">
        <v>2.6009999999999998E-2</v>
      </c>
      <c r="AX8" s="106">
        <v>0.67052</v>
      </c>
      <c r="AY8" s="106">
        <v>0.25578000000000001</v>
      </c>
      <c r="AZ8" s="106">
        <v>4.6240000000000003E-2</v>
      </c>
      <c r="BA8" s="106">
        <v>1.4499999999999999E-3</v>
      </c>
      <c r="BB8" s="106" t="s">
        <v>452</v>
      </c>
      <c r="BC8" s="106" t="s">
        <v>452</v>
      </c>
      <c r="BD8" s="107">
        <v>2.0330000000000001E-2</v>
      </c>
      <c r="BE8" s="106">
        <v>0.12195</v>
      </c>
      <c r="BF8" s="106">
        <v>0.24695</v>
      </c>
      <c r="BG8" s="106">
        <v>0.27947</v>
      </c>
      <c r="BH8" s="106">
        <v>0.28963</v>
      </c>
      <c r="BI8" s="106">
        <v>3.049E-2</v>
      </c>
      <c r="BJ8" s="108">
        <v>1.1180000000000001E-2</v>
      </c>
    </row>
    <row r="9" spans="1:68" s="96" customFormat="1" ht="24.95" customHeight="1" x14ac:dyDescent="0.2">
      <c r="A9" s="363" t="s">
        <v>87</v>
      </c>
      <c r="B9" s="448">
        <v>45831</v>
      </c>
      <c r="C9" s="445">
        <v>0.89570000000000005</v>
      </c>
      <c r="D9" s="107">
        <v>1.5970000000000002E-2</v>
      </c>
      <c r="E9" s="106">
        <v>6.2969999999999998E-2</v>
      </c>
      <c r="F9" s="106">
        <v>0.18184</v>
      </c>
      <c r="G9" s="106">
        <v>0.24656</v>
      </c>
      <c r="H9" s="106">
        <v>0.28383000000000003</v>
      </c>
      <c r="I9" s="106">
        <v>0.18623000000000001</v>
      </c>
      <c r="J9" s="106">
        <v>2.2599999999999999E-2</v>
      </c>
      <c r="K9" s="107">
        <v>5.6009999999999997E-2</v>
      </c>
      <c r="L9" s="106">
        <v>2.0039999999999999E-2</v>
      </c>
      <c r="M9" s="106">
        <v>0.1094</v>
      </c>
      <c r="N9" s="106">
        <v>0.23754</v>
      </c>
      <c r="O9" s="106">
        <v>0.36137000000000002</v>
      </c>
      <c r="P9" s="106">
        <v>0.17759</v>
      </c>
      <c r="Q9" s="108">
        <v>3.8030000000000001E-2</v>
      </c>
      <c r="R9" s="363" t="s">
        <v>87</v>
      </c>
      <c r="S9" s="107">
        <v>1.6959999999999999E-2</v>
      </c>
      <c r="T9" s="106">
        <v>1.7479999999999999E-2</v>
      </c>
      <c r="U9" s="106">
        <v>6.7129999999999995E-2</v>
      </c>
      <c r="V9" s="106">
        <v>0.16084000000000001</v>
      </c>
      <c r="W9" s="106">
        <v>0.36293999999999998</v>
      </c>
      <c r="X9" s="106">
        <v>0.33845999999999998</v>
      </c>
      <c r="Y9" s="106">
        <v>3.619E-2</v>
      </c>
      <c r="Z9" s="107">
        <v>4.96E-3</v>
      </c>
      <c r="AA9" s="106">
        <v>1.8380000000000001E-2</v>
      </c>
      <c r="AB9" s="106">
        <v>8.7059999999999998E-2</v>
      </c>
      <c r="AC9" s="106">
        <v>0.19578000000000001</v>
      </c>
      <c r="AD9" s="106">
        <v>0.44367000000000001</v>
      </c>
      <c r="AE9" s="106">
        <v>0.21235999999999999</v>
      </c>
      <c r="AF9" s="108">
        <v>3.7780000000000001E-2</v>
      </c>
      <c r="AG9" s="363" t="s">
        <v>87</v>
      </c>
      <c r="AH9" s="107">
        <v>4.2700000000000004E-3</v>
      </c>
      <c r="AI9" s="106">
        <v>0.10414</v>
      </c>
      <c r="AJ9" s="106">
        <v>0.27394000000000002</v>
      </c>
      <c r="AK9" s="106">
        <v>0.28939999999999999</v>
      </c>
      <c r="AL9" s="106">
        <v>0.17984</v>
      </c>
      <c r="AM9" s="106">
        <v>0.14102999999999999</v>
      </c>
      <c r="AN9" s="106">
        <v>7.3800000000000003E-3</v>
      </c>
      <c r="AO9" s="107">
        <v>5.9610000000000003E-2</v>
      </c>
      <c r="AP9" s="106">
        <v>2.3099999999999999E-2</v>
      </c>
      <c r="AQ9" s="106">
        <v>9.8360000000000003E-2</v>
      </c>
      <c r="AR9" s="106">
        <v>0.23769999999999999</v>
      </c>
      <c r="AS9" s="106">
        <v>0.32153999999999999</v>
      </c>
      <c r="AT9" s="106">
        <v>0.21385999999999999</v>
      </c>
      <c r="AU9" s="108">
        <v>4.5830000000000003E-2</v>
      </c>
      <c r="AV9" s="105" t="s">
        <v>87</v>
      </c>
      <c r="AW9" s="107" t="s">
        <v>452</v>
      </c>
      <c r="AX9" s="106">
        <v>0.24176</v>
      </c>
      <c r="AY9" s="106">
        <v>0.48352000000000001</v>
      </c>
      <c r="AZ9" s="106">
        <v>0.27472999999999997</v>
      </c>
      <c r="BA9" s="106" t="s">
        <v>452</v>
      </c>
      <c r="BB9" s="106" t="s">
        <v>452</v>
      </c>
      <c r="BC9" s="106" t="s">
        <v>452</v>
      </c>
      <c r="BD9" s="107">
        <v>5.6869999999999997E-2</v>
      </c>
      <c r="BE9" s="106">
        <v>0.1406</v>
      </c>
      <c r="BF9" s="106">
        <v>0.19431000000000001</v>
      </c>
      <c r="BG9" s="106">
        <v>0.31912000000000001</v>
      </c>
      <c r="BH9" s="106">
        <v>0.25275999999999998</v>
      </c>
      <c r="BI9" s="106">
        <v>3.3180000000000001E-2</v>
      </c>
      <c r="BJ9" s="108">
        <v>3.16E-3</v>
      </c>
    </row>
    <row r="10" spans="1:68" s="96" customFormat="1" ht="24.95" customHeight="1" x14ac:dyDescent="0.2">
      <c r="A10" s="363" t="s">
        <v>88</v>
      </c>
      <c r="B10" s="448">
        <v>43357</v>
      </c>
      <c r="C10" s="445">
        <v>0.43420999999999998</v>
      </c>
      <c r="D10" s="107">
        <v>1.188E-2</v>
      </c>
      <c r="E10" s="106">
        <v>0.14191000000000001</v>
      </c>
      <c r="F10" s="106">
        <v>0.19089999999999999</v>
      </c>
      <c r="G10" s="106">
        <v>0.18225</v>
      </c>
      <c r="H10" s="106">
        <v>0.20952000000000001</v>
      </c>
      <c r="I10" s="106">
        <v>0.15609999999999999</v>
      </c>
      <c r="J10" s="106">
        <v>0.10743</v>
      </c>
      <c r="K10" s="107">
        <v>4.6000000000000001E-4</v>
      </c>
      <c r="L10" s="106">
        <v>1.021E-2</v>
      </c>
      <c r="M10" s="106">
        <v>3.5270000000000003E-2</v>
      </c>
      <c r="N10" s="106">
        <v>9.5589999999999994E-2</v>
      </c>
      <c r="O10" s="106">
        <v>0.23712</v>
      </c>
      <c r="P10" s="106">
        <v>0.28724</v>
      </c>
      <c r="Q10" s="108">
        <v>0.33411000000000002</v>
      </c>
      <c r="R10" s="363" t="s">
        <v>88</v>
      </c>
      <c r="S10" s="107">
        <v>3.1289999999999998E-2</v>
      </c>
      <c r="T10" s="106">
        <v>1.2319999999999999E-2</v>
      </c>
      <c r="U10" s="106">
        <v>3.9050000000000001E-2</v>
      </c>
      <c r="V10" s="106">
        <v>0.12822</v>
      </c>
      <c r="W10" s="106">
        <v>0.32512000000000002</v>
      </c>
      <c r="X10" s="106">
        <v>0.27499000000000001</v>
      </c>
      <c r="Y10" s="106">
        <v>0.18901000000000001</v>
      </c>
      <c r="Z10" s="107">
        <v>5.8900000000000003E-3</v>
      </c>
      <c r="AA10" s="106">
        <v>1.5610000000000001E-2</v>
      </c>
      <c r="AB10" s="106">
        <v>4.3959999999999999E-2</v>
      </c>
      <c r="AC10" s="106">
        <v>0.14732000000000001</v>
      </c>
      <c r="AD10" s="106">
        <v>0.38095000000000001</v>
      </c>
      <c r="AE10" s="106">
        <v>0.24224000000000001</v>
      </c>
      <c r="AF10" s="108">
        <v>0.16403999999999999</v>
      </c>
      <c r="AG10" s="363" t="s">
        <v>88</v>
      </c>
      <c r="AH10" s="107">
        <v>7.1900000000000002E-3</v>
      </c>
      <c r="AI10" s="106">
        <v>0.23161999999999999</v>
      </c>
      <c r="AJ10" s="106">
        <v>0.28705999999999998</v>
      </c>
      <c r="AK10" s="106">
        <v>0.20710000000000001</v>
      </c>
      <c r="AL10" s="106">
        <v>0.12472</v>
      </c>
      <c r="AM10" s="106">
        <v>9.1450000000000004E-2</v>
      </c>
      <c r="AN10" s="106">
        <v>5.0860000000000002E-2</v>
      </c>
      <c r="AO10" s="107">
        <v>3.7359999999999997E-2</v>
      </c>
      <c r="AP10" s="106">
        <v>3.5630000000000002E-2</v>
      </c>
      <c r="AQ10" s="106">
        <v>9.1380000000000003E-2</v>
      </c>
      <c r="AR10" s="106">
        <v>0.18448000000000001</v>
      </c>
      <c r="AS10" s="106">
        <v>0.31436999999999998</v>
      </c>
      <c r="AT10" s="106">
        <v>0.18620999999999999</v>
      </c>
      <c r="AU10" s="108">
        <v>0.15057000000000001</v>
      </c>
      <c r="AV10" s="105" t="s">
        <v>88</v>
      </c>
      <c r="AW10" s="107" t="s">
        <v>452</v>
      </c>
      <c r="AX10" s="106" t="s">
        <v>452</v>
      </c>
      <c r="AY10" s="106" t="s">
        <v>452</v>
      </c>
      <c r="AZ10" s="106" t="s">
        <v>452</v>
      </c>
      <c r="BA10" s="106" t="s">
        <v>452</v>
      </c>
      <c r="BB10" s="106" t="s">
        <v>452</v>
      </c>
      <c r="BC10" s="106" t="s">
        <v>452</v>
      </c>
      <c r="BD10" s="107">
        <v>6.6699999999999997E-3</v>
      </c>
      <c r="BE10" s="106">
        <v>0.10667</v>
      </c>
      <c r="BF10" s="106">
        <v>0.31713999999999998</v>
      </c>
      <c r="BG10" s="106">
        <v>0.34761999999999998</v>
      </c>
      <c r="BH10" s="106">
        <v>0.17047999999999999</v>
      </c>
      <c r="BI10" s="106">
        <v>3.8100000000000002E-2</v>
      </c>
      <c r="BJ10" s="108">
        <v>1.333E-2</v>
      </c>
    </row>
    <row r="11" spans="1:68" s="96" customFormat="1" ht="24.95" customHeight="1" x14ac:dyDescent="0.2">
      <c r="A11" s="363" t="s">
        <v>89</v>
      </c>
      <c r="B11" s="448">
        <v>324767</v>
      </c>
      <c r="C11" s="445">
        <v>0.77405000000000002</v>
      </c>
      <c r="D11" s="107">
        <v>6.6239999999999993E-2</v>
      </c>
      <c r="E11" s="106">
        <v>6.0609999999999997E-2</v>
      </c>
      <c r="F11" s="106">
        <v>0.16506999999999999</v>
      </c>
      <c r="G11" s="106">
        <v>0.25026999999999999</v>
      </c>
      <c r="H11" s="106">
        <v>0.28691</v>
      </c>
      <c r="I11" s="106">
        <v>0.12266000000000001</v>
      </c>
      <c r="J11" s="106">
        <v>4.8230000000000002E-2</v>
      </c>
      <c r="K11" s="107">
        <v>0.24728</v>
      </c>
      <c r="L11" s="106">
        <v>2.2349999999999998E-2</v>
      </c>
      <c r="M11" s="106">
        <v>7.0269999999999999E-2</v>
      </c>
      <c r="N11" s="106">
        <v>0.19808999999999999</v>
      </c>
      <c r="O11" s="106">
        <v>0.24981999999999999</v>
      </c>
      <c r="P11" s="106">
        <v>0.14704999999999999</v>
      </c>
      <c r="Q11" s="108">
        <v>6.515E-2</v>
      </c>
      <c r="R11" s="363" t="s">
        <v>89</v>
      </c>
      <c r="S11" s="107">
        <v>0.16872000000000001</v>
      </c>
      <c r="T11" s="106">
        <v>2.223E-2</v>
      </c>
      <c r="U11" s="106">
        <v>7.5600000000000001E-2</v>
      </c>
      <c r="V11" s="106">
        <v>0.17025999999999999</v>
      </c>
      <c r="W11" s="106">
        <v>0.33280999999999999</v>
      </c>
      <c r="X11" s="106">
        <v>0.16306999999999999</v>
      </c>
      <c r="Y11" s="106">
        <v>6.7320000000000005E-2</v>
      </c>
      <c r="Z11" s="107">
        <v>5.2819999999999999E-2</v>
      </c>
      <c r="AA11" s="106">
        <v>1.8319999999999999E-2</v>
      </c>
      <c r="AB11" s="106">
        <v>8.5050000000000001E-2</v>
      </c>
      <c r="AC11" s="106">
        <v>0.22983999999999999</v>
      </c>
      <c r="AD11" s="106">
        <v>0.39476</v>
      </c>
      <c r="AE11" s="106">
        <v>0.15273999999999999</v>
      </c>
      <c r="AF11" s="108">
        <v>6.6470000000000001E-2</v>
      </c>
      <c r="AG11" s="363" t="s">
        <v>89</v>
      </c>
      <c r="AH11" s="107">
        <v>1.6549999999999999E-2</v>
      </c>
      <c r="AI11" s="106">
        <v>0.10642</v>
      </c>
      <c r="AJ11" s="106">
        <v>0.26715</v>
      </c>
      <c r="AK11" s="106">
        <v>0.29325000000000001</v>
      </c>
      <c r="AL11" s="106">
        <v>0.19825000000000001</v>
      </c>
      <c r="AM11" s="106">
        <v>9.0329999999999994E-2</v>
      </c>
      <c r="AN11" s="106">
        <v>2.8039999999999999E-2</v>
      </c>
      <c r="AO11" s="107">
        <v>0.12157999999999999</v>
      </c>
      <c r="AP11" s="106">
        <v>3.8190000000000002E-2</v>
      </c>
      <c r="AQ11" s="106">
        <v>0.10091</v>
      </c>
      <c r="AR11" s="106">
        <v>0.26768999999999998</v>
      </c>
      <c r="AS11" s="106">
        <v>0.31813999999999998</v>
      </c>
      <c r="AT11" s="106">
        <v>0.10508000000000001</v>
      </c>
      <c r="AU11" s="108">
        <v>4.8399999999999999E-2</v>
      </c>
      <c r="AV11" s="105" t="s">
        <v>89</v>
      </c>
      <c r="AW11" s="107">
        <v>0.39437</v>
      </c>
      <c r="AX11" s="106">
        <v>0.39249000000000001</v>
      </c>
      <c r="AY11" s="106">
        <v>0.12864</v>
      </c>
      <c r="AZ11" s="106">
        <v>6.5729999999999997E-2</v>
      </c>
      <c r="BA11" s="106">
        <v>1.221E-2</v>
      </c>
      <c r="BB11" s="106">
        <v>5.6299999999999996E-3</v>
      </c>
      <c r="BC11" s="106">
        <v>9.3999999999999997E-4</v>
      </c>
      <c r="BD11" s="107">
        <v>8.6709999999999995E-2</v>
      </c>
      <c r="BE11" s="106">
        <v>0.16639000000000001</v>
      </c>
      <c r="BF11" s="106">
        <v>0.33154</v>
      </c>
      <c r="BG11" s="106">
        <v>0.25805</v>
      </c>
      <c r="BH11" s="106">
        <v>0.13542999999999999</v>
      </c>
      <c r="BI11" s="106">
        <v>1.6930000000000001E-2</v>
      </c>
      <c r="BJ11" s="108">
        <v>4.9500000000000004E-3</v>
      </c>
    </row>
    <row r="12" spans="1:68" s="96" customFormat="1" ht="24.95" customHeight="1" x14ac:dyDescent="0.2">
      <c r="A12" s="363" t="s">
        <v>90</v>
      </c>
      <c r="B12" s="448">
        <v>40786</v>
      </c>
      <c r="C12" s="445">
        <v>0.86141000000000001</v>
      </c>
      <c r="D12" s="107">
        <v>1.456E-2</v>
      </c>
      <c r="E12" s="106">
        <v>6.3229999999999995E-2</v>
      </c>
      <c r="F12" s="106">
        <v>0.10619000000000001</v>
      </c>
      <c r="G12" s="106">
        <v>0.19409000000000001</v>
      </c>
      <c r="H12" s="106">
        <v>0.34678999999999999</v>
      </c>
      <c r="I12" s="106">
        <v>0.18239</v>
      </c>
      <c r="J12" s="106">
        <v>9.2749999999999999E-2</v>
      </c>
      <c r="K12" s="107">
        <v>1.4489999999999999E-2</v>
      </c>
      <c r="L12" s="106">
        <v>1.6840000000000001E-2</v>
      </c>
      <c r="M12" s="106">
        <v>8.813E-2</v>
      </c>
      <c r="N12" s="106">
        <v>0.25029000000000001</v>
      </c>
      <c r="O12" s="106">
        <v>0.49119000000000002</v>
      </c>
      <c r="P12" s="106">
        <v>8.6559999999999998E-2</v>
      </c>
      <c r="Q12" s="108">
        <v>5.2490000000000002E-2</v>
      </c>
      <c r="R12" s="363" t="s">
        <v>90</v>
      </c>
      <c r="S12" s="107">
        <v>3.8670000000000003E-2</v>
      </c>
      <c r="T12" s="106">
        <v>2.0400000000000001E-2</v>
      </c>
      <c r="U12" s="106">
        <v>5.6590000000000001E-2</v>
      </c>
      <c r="V12" s="106">
        <v>0.15273999999999999</v>
      </c>
      <c r="W12" s="106">
        <v>0.36668000000000001</v>
      </c>
      <c r="X12" s="106">
        <v>0.21181</v>
      </c>
      <c r="Y12" s="106">
        <v>0.15310000000000001</v>
      </c>
      <c r="Z12" s="107">
        <v>6.1199999999999996E-3</v>
      </c>
      <c r="AA12" s="106">
        <v>6.8900000000000003E-3</v>
      </c>
      <c r="AB12" s="106">
        <v>4.2220000000000001E-2</v>
      </c>
      <c r="AC12" s="106">
        <v>0.16608999999999999</v>
      </c>
      <c r="AD12" s="106">
        <v>0.40527000000000002</v>
      </c>
      <c r="AE12" s="106">
        <v>0.24210999999999999</v>
      </c>
      <c r="AF12" s="108">
        <v>0.13131000000000001</v>
      </c>
      <c r="AG12" s="363" t="s">
        <v>90</v>
      </c>
      <c r="AH12" s="107">
        <v>8.0000000000000002E-3</v>
      </c>
      <c r="AI12" s="106">
        <v>7.5829999999999995E-2</v>
      </c>
      <c r="AJ12" s="106">
        <v>0.18589</v>
      </c>
      <c r="AK12" s="106">
        <v>0.23583999999999999</v>
      </c>
      <c r="AL12" s="106">
        <v>0.29010999999999998</v>
      </c>
      <c r="AM12" s="106">
        <v>0.15445999999999999</v>
      </c>
      <c r="AN12" s="106">
        <v>4.9880000000000001E-2</v>
      </c>
      <c r="AO12" s="107">
        <v>1.8929999999999999E-2</v>
      </c>
      <c r="AP12" s="106">
        <v>2.6980000000000001E-2</v>
      </c>
      <c r="AQ12" s="106">
        <v>7.6189999999999994E-2</v>
      </c>
      <c r="AR12" s="106">
        <v>0.2054</v>
      </c>
      <c r="AS12" s="106">
        <v>0.39280999999999999</v>
      </c>
      <c r="AT12" s="106">
        <v>0.18362999999999999</v>
      </c>
      <c r="AU12" s="108">
        <v>9.6070000000000003E-2</v>
      </c>
      <c r="AV12" s="105" t="s">
        <v>90</v>
      </c>
      <c r="AW12" s="107">
        <v>6.5879999999999994E-2</v>
      </c>
      <c r="AX12" s="106">
        <v>0.74895999999999996</v>
      </c>
      <c r="AY12" s="106">
        <v>0.14910000000000001</v>
      </c>
      <c r="AZ12" s="106">
        <v>3.329E-2</v>
      </c>
      <c r="BA12" s="106">
        <v>2.7699999999999999E-3</v>
      </c>
      <c r="BB12" s="106" t="s">
        <v>452</v>
      </c>
      <c r="BC12" s="106" t="s">
        <v>452</v>
      </c>
      <c r="BD12" s="107">
        <v>6.3400000000000001E-3</v>
      </c>
      <c r="BE12" s="106">
        <v>0.16857</v>
      </c>
      <c r="BF12" s="106">
        <v>0.28516999999999998</v>
      </c>
      <c r="BG12" s="106">
        <v>0.34727999999999998</v>
      </c>
      <c r="BH12" s="106">
        <v>0.17363999999999999</v>
      </c>
      <c r="BI12" s="106">
        <v>1.521E-2</v>
      </c>
      <c r="BJ12" s="108">
        <v>3.8E-3</v>
      </c>
    </row>
    <row r="13" spans="1:68" s="96" customFormat="1" ht="24.95" customHeight="1" x14ac:dyDescent="0.2">
      <c r="A13" s="363" t="s">
        <v>91</v>
      </c>
      <c r="B13" s="448">
        <v>448964</v>
      </c>
      <c r="C13" s="445">
        <v>0.72867000000000004</v>
      </c>
      <c r="D13" s="107">
        <v>4.709E-2</v>
      </c>
      <c r="E13" s="106">
        <v>8.2629999999999995E-2</v>
      </c>
      <c r="F13" s="106">
        <v>0.15840000000000001</v>
      </c>
      <c r="G13" s="106">
        <v>0.24206</v>
      </c>
      <c r="H13" s="106">
        <v>0.29210000000000003</v>
      </c>
      <c r="I13" s="106">
        <v>0.12257</v>
      </c>
      <c r="J13" s="106">
        <v>5.5149999999999998E-2</v>
      </c>
      <c r="K13" s="107">
        <v>0.10406</v>
      </c>
      <c r="L13" s="106">
        <v>6.4180000000000001E-2</v>
      </c>
      <c r="M13" s="106">
        <v>0.11602</v>
      </c>
      <c r="N13" s="106">
        <v>0.25325999999999999</v>
      </c>
      <c r="O13" s="106">
        <v>0.27822999999999998</v>
      </c>
      <c r="P13" s="106">
        <v>9.9360000000000004E-2</v>
      </c>
      <c r="Q13" s="108">
        <v>8.4889999999999993E-2</v>
      </c>
      <c r="R13" s="363" t="s">
        <v>91</v>
      </c>
      <c r="S13" s="107">
        <v>8.5559999999999997E-2</v>
      </c>
      <c r="T13" s="106">
        <v>2.6190000000000001E-2</v>
      </c>
      <c r="U13" s="106">
        <v>7.7640000000000001E-2</v>
      </c>
      <c r="V13" s="106">
        <v>0.18437000000000001</v>
      </c>
      <c r="W13" s="106">
        <v>0.37095</v>
      </c>
      <c r="X13" s="106">
        <v>0.17807000000000001</v>
      </c>
      <c r="Y13" s="106">
        <v>7.7219999999999997E-2</v>
      </c>
      <c r="Z13" s="107">
        <v>3.0839999999999999E-2</v>
      </c>
      <c r="AA13" s="106">
        <v>2.2169999999999999E-2</v>
      </c>
      <c r="AB13" s="106">
        <v>9.3359999999999999E-2</v>
      </c>
      <c r="AC13" s="106">
        <v>0.22935</v>
      </c>
      <c r="AD13" s="106">
        <v>0.40389999999999998</v>
      </c>
      <c r="AE13" s="106">
        <v>0.15192</v>
      </c>
      <c r="AF13" s="108">
        <v>6.8459999999999993E-2</v>
      </c>
      <c r="AG13" s="363" t="s">
        <v>91</v>
      </c>
      <c r="AH13" s="107">
        <v>1.9019999999999999E-2</v>
      </c>
      <c r="AI13" s="106">
        <v>0.12162000000000001</v>
      </c>
      <c r="AJ13" s="106">
        <v>0.24909000000000001</v>
      </c>
      <c r="AK13" s="106">
        <v>0.27545999999999998</v>
      </c>
      <c r="AL13" s="106">
        <v>0.20397999999999999</v>
      </c>
      <c r="AM13" s="106">
        <v>9.8210000000000006E-2</v>
      </c>
      <c r="AN13" s="106">
        <v>3.2620000000000003E-2</v>
      </c>
      <c r="AO13" s="107">
        <v>8.8959999999999997E-2</v>
      </c>
      <c r="AP13" s="106">
        <v>0.11854000000000001</v>
      </c>
      <c r="AQ13" s="106">
        <v>0.13370000000000001</v>
      </c>
      <c r="AR13" s="106">
        <v>0.23458000000000001</v>
      </c>
      <c r="AS13" s="106">
        <v>0.25144</v>
      </c>
      <c r="AT13" s="106">
        <v>0.10800999999999999</v>
      </c>
      <c r="AU13" s="108">
        <v>6.4780000000000004E-2</v>
      </c>
      <c r="AV13" s="105" t="s">
        <v>91</v>
      </c>
      <c r="AW13" s="107">
        <v>0.26656999999999997</v>
      </c>
      <c r="AX13" s="106">
        <v>0.56542999999999999</v>
      </c>
      <c r="AY13" s="106">
        <v>0.11283</v>
      </c>
      <c r="AZ13" s="106">
        <v>4.2939999999999999E-2</v>
      </c>
      <c r="BA13" s="106">
        <v>1.0500000000000001E-2</v>
      </c>
      <c r="BB13" s="106">
        <v>7.7999999999999999E-4</v>
      </c>
      <c r="BC13" s="106">
        <v>9.3999999999999997E-4</v>
      </c>
      <c r="BD13" s="107">
        <v>8.4790000000000004E-2</v>
      </c>
      <c r="BE13" s="106">
        <v>0.27218999999999999</v>
      </c>
      <c r="BF13" s="106">
        <v>0.19514000000000001</v>
      </c>
      <c r="BG13" s="106">
        <v>0.24302000000000001</v>
      </c>
      <c r="BH13" s="106">
        <v>0.16489999999999999</v>
      </c>
      <c r="BI13" s="106">
        <v>2.034E-2</v>
      </c>
      <c r="BJ13" s="108">
        <v>1.9619999999999999E-2</v>
      </c>
    </row>
    <row r="14" spans="1:68" s="96" customFormat="1" ht="24.95" customHeight="1" x14ac:dyDescent="0.2">
      <c r="A14" s="363" t="s">
        <v>92</v>
      </c>
      <c r="B14" s="448">
        <v>682037</v>
      </c>
      <c r="C14" s="445">
        <v>0.72599999999999998</v>
      </c>
      <c r="D14" s="107">
        <v>3.8339999999999999E-2</v>
      </c>
      <c r="E14" s="106">
        <v>6.9720000000000004E-2</v>
      </c>
      <c r="F14" s="106">
        <v>0.15681999999999999</v>
      </c>
      <c r="G14" s="106">
        <v>0.24337</v>
      </c>
      <c r="H14" s="106">
        <v>0.29709000000000002</v>
      </c>
      <c r="I14" s="106">
        <v>0.1389</v>
      </c>
      <c r="J14" s="106">
        <v>5.5759999999999997E-2</v>
      </c>
      <c r="K14" s="107">
        <v>0.17144000000000001</v>
      </c>
      <c r="L14" s="106">
        <v>5.5309999999999998E-2</v>
      </c>
      <c r="M14" s="106">
        <v>8.992E-2</v>
      </c>
      <c r="N14" s="106">
        <v>0.19119</v>
      </c>
      <c r="O14" s="106">
        <v>0.22653000000000001</v>
      </c>
      <c r="P14" s="106">
        <v>0.16958999999999999</v>
      </c>
      <c r="Q14" s="108">
        <v>9.6019999999999994E-2</v>
      </c>
      <c r="R14" s="363" t="s">
        <v>92</v>
      </c>
      <c r="S14" s="107">
        <v>5.7709999999999997E-2</v>
      </c>
      <c r="T14" s="106">
        <v>2.9530000000000001E-2</v>
      </c>
      <c r="U14" s="106">
        <v>8.2519999999999996E-2</v>
      </c>
      <c r="V14" s="106">
        <v>0.19048999999999999</v>
      </c>
      <c r="W14" s="106">
        <v>0.37780999999999998</v>
      </c>
      <c r="X14" s="106">
        <v>0.19051000000000001</v>
      </c>
      <c r="Y14" s="106">
        <v>7.1429999999999993E-2</v>
      </c>
      <c r="Z14" s="107">
        <v>2.7890000000000002E-2</v>
      </c>
      <c r="AA14" s="106">
        <v>1.8550000000000001E-2</v>
      </c>
      <c r="AB14" s="106">
        <v>8.3070000000000005E-2</v>
      </c>
      <c r="AC14" s="106">
        <v>0.21809000000000001</v>
      </c>
      <c r="AD14" s="106">
        <v>0.41099000000000002</v>
      </c>
      <c r="AE14" s="106">
        <v>0.16661000000000001</v>
      </c>
      <c r="AF14" s="108">
        <v>7.4800000000000005E-2</v>
      </c>
      <c r="AG14" s="363" t="s">
        <v>92</v>
      </c>
      <c r="AH14" s="107">
        <v>1.387E-2</v>
      </c>
      <c r="AI14" s="106">
        <v>9.2310000000000003E-2</v>
      </c>
      <c r="AJ14" s="106">
        <v>0.24224999999999999</v>
      </c>
      <c r="AK14" s="106">
        <v>0.28744999999999998</v>
      </c>
      <c r="AL14" s="106">
        <v>0.21854000000000001</v>
      </c>
      <c r="AM14" s="106">
        <v>0.1109</v>
      </c>
      <c r="AN14" s="106">
        <v>3.4680000000000002E-2</v>
      </c>
      <c r="AO14" s="107">
        <v>0.11581</v>
      </c>
      <c r="AP14" s="106">
        <v>5.3560000000000003E-2</v>
      </c>
      <c r="AQ14" s="106">
        <v>8.9359999999999995E-2</v>
      </c>
      <c r="AR14" s="106">
        <v>0.23843</v>
      </c>
      <c r="AS14" s="106">
        <v>0.29681999999999997</v>
      </c>
      <c r="AT14" s="106">
        <v>0.13622999999999999</v>
      </c>
      <c r="AU14" s="108">
        <v>6.9790000000000005E-2</v>
      </c>
      <c r="AV14" s="105" t="s">
        <v>92</v>
      </c>
      <c r="AW14" s="107">
        <v>8.5089999999999999E-2</v>
      </c>
      <c r="AX14" s="106">
        <v>0.70213000000000003</v>
      </c>
      <c r="AY14" s="106">
        <v>0.15758</v>
      </c>
      <c r="AZ14" s="106">
        <v>4.7789999999999999E-2</v>
      </c>
      <c r="BA14" s="106">
        <v>7.1599999999999997E-3</v>
      </c>
      <c r="BB14" s="106">
        <v>2.5999999999999998E-4</v>
      </c>
      <c r="BC14" s="106" t="s">
        <v>452</v>
      </c>
      <c r="BD14" s="107">
        <v>3.7679999999999998E-2</v>
      </c>
      <c r="BE14" s="106">
        <v>0.20463999999999999</v>
      </c>
      <c r="BF14" s="106">
        <v>0.19941</v>
      </c>
      <c r="BG14" s="106">
        <v>0.30408000000000002</v>
      </c>
      <c r="BH14" s="106">
        <v>0.20707999999999999</v>
      </c>
      <c r="BI14" s="106">
        <v>2.4420000000000001E-2</v>
      </c>
      <c r="BJ14" s="108">
        <v>2.2679999999999999E-2</v>
      </c>
    </row>
    <row r="15" spans="1:68" s="96" customFormat="1" ht="24.95" customHeight="1" x14ac:dyDescent="0.2">
      <c r="A15" s="363" t="s">
        <v>93</v>
      </c>
      <c r="B15" s="448">
        <v>218126</v>
      </c>
      <c r="C15" s="445">
        <v>0.72680999999999996</v>
      </c>
      <c r="D15" s="107">
        <v>8.6989999999999998E-2</v>
      </c>
      <c r="E15" s="106">
        <v>6.0600000000000001E-2</v>
      </c>
      <c r="F15" s="106">
        <v>0.14756</v>
      </c>
      <c r="G15" s="106">
        <v>0.24304000000000001</v>
      </c>
      <c r="H15" s="106">
        <v>0.29113</v>
      </c>
      <c r="I15" s="106">
        <v>0.11568000000000001</v>
      </c>
      <c r="J15" s="106">
        <v>5.5E-2</v>
      </c>
      <c r="K15" s="107">
        <v>0.28266000000000002</v>
      </c>
      <c r="L15" s="106">
        <v>7.492E-2</v>
      </c>
      <c r="M15" s="106">
        <v>9.6790000000000001E-2</v>
      </c>
      <c r="N15" s="106">
        <v>0.23311999999999999</v>
      </c>
      <c r="O15" s="106">
        <v>0.17657999999999999</v>
      </c>
      <c r="P15" s="106">
        <v>7.0699999999999999E-2</v>
      </c>
      <c r="Q15" s="108">
        <v>6.5229999999999996E-2</v>
      </c>
      <c r="R15" s="363" t="s">
        <v>93</v>
      </c>
      <c r="S15" s="107">
        <v>0.17393</v>
      </c>
      <c r="T15" s="106">
        <v>3.1579999999999997E-2</v>
      </c>
      <c r="U15" s="106">
        <v>8.2309999999999994E-2</v>
      </c>
      <c r="V15" s="106">
        <v>0.18709000000000001</v>
      </c>
      <c r="W15" s="106">
        <v>0.32408999999999999</v>
      </c>
      <c r="X15" s="106">
        <v>0.12411</v>
      </c>
      <c r="Y15" s="106">
        <v>7.689E-2</v>
      </c>
      <c r="Z15" s="107">
        <v>5.9589999999999997E-2</v>
      </c>
      <c r="AA15" s="106">
        <v>1.7129999999999999E-2</v>
      </c>
      <c r="AB15" s="106">
        <v>8.8599999999999998E-2</v>
      </c>
      <c r="AC15" s="106">
        <v>0.22835</v>
      </c>
      <c r="AD15" s="106">
        <v>0.39244000000000001</v>
      </c>
      <c r="AE15" s="106">
        <v>0.14555000000000001</v>
      </c>
      <c r="AF15" s="108">
        <v>6.8330000000000002E-2</v>
      </c>
      <c r="AG15" s="363" t="s">
        <v>93</v>
      </c>
      <c r="AH15" s="107">
        <v>5.4550000000000001E-2</v>
      </c>
      <c r="AI15" s="106">
        <v>0.10528</v>
      </c>
      <c r="AJ15" s="106">
        <v>0.23652000000000001</v>
      </c>
      <c r="AK15" s="106">
        <v>0.27360000000000001</v>
      </c>
      <c r="AL15" s="106">
        <v>0.20186000000000001</v>
      </c>
      <c r="AM15" s="106">
        <v>9.6149999999999999E-2</v>
      </c>
      <c r="AN15" s="106">
        <v>3.2039999999999999E-2</v>
      </c>
      <c r="AO15" s="107">
        <v>5.1619999999999999E-2</v>
      </c>
      <c r="AP15" s="106">
        <v>4.8500000000000001E-2</v>
      </c>
      <c r="AQ15" s="106">
        <v>0.12936</v>
      </c>
      <c r="AR15" s="106">
        <v>0.27565000000000001</v>
      </c>
      <c r="AS15" s="106">
        <v>0.32477</v>
      </c>
      <c r="AT15" s="106">
        <v>0.10609</v>
      </c>
      <c r="AU15" s="108">
        <v>6.4009999999999997E-2</v>
      </c>
      <c r="AV15" s="105" t="s">
        <v>93</v>
      </c>
      <c r="AW15" s="107">
        <v>0.23003000000000001</v>
      </c>
      <c r="AX15" s="106">
        <v>0.51437999999999995</v>
      </c>
      <c r="AY15" s="106">
        <v>0.17677999999999999</v>
      </c>
      <c r="AZ15" s="106">
        <v>5.2179999999999997E-2</v>
      </c>
      <c r="BA15" s="106">
        <v>1.5970000000000002E-2</v>
      </c>
      <c r="BB15" s="106">
        <v>5.3200000000000001E-3</v>
      </c>
      <c r="BC15" s="106">
        <v>5.3200000000000001E-3</v>
      </c>
      <c r="BD15" s="107">
        <v>1.3979999999999999E-2</v>
      </c>
      <c r="BE15" s="106">
        <v>0.11332</v>
      </c>
      <c r="BF15" s="106">
        <v>0.19868</v>
      </c>
      <c r="BG15" s="106">
        <v>0.31198999999999999</v>
      </c>
      <c r="BH15" s="106">
        <v>0.25607000000000002</v>
      </c>
      <c r="BI15" s="106">
        <v>2.3550000000000001E-2</v>
      </c>
      <c r="BJ15" s="108">
        <v>8.2409999999999997E-2</v>
      </c>
    </row>
    <row r="16" spans="1:68" s="96" customFormat="1" ht="24.95" customHeight="1" x14ac:dyDescent="0.2">
      <c r="A16" s="363" t="s">
        <v>94</v>
      </c>
      <c r="B16" s="448">
        <v>33632</v>
      </c>
      <c r="C16" s="445">
        <v>0.47399999999999998</v>
      </c>
      <c r="D16" s="107">
        <v>2.5749999999999999E-2</v>
      </c>
      <c r="E16" s="106">
        <v>5.4919999999999997E-2</v>
      </c>
      <c r="F16" s="106">
        <v>0.13220000000000001</v>
      </c>
      <c r="G16" s="106">
        <v>0.23952999999999999</v>
      </c>
      <c r="H16" s="106">
        <v>0.33099000000000001</v>
      </c>
      <c r="I16" s="106">
        <v>0.17730000000000001</v>
      </c>
      <c r="J16" s="106">
        <v>3.9309999999999998E-2</v>
      </c>
      <c r="K16" s="107">
        <v>5.5919999999999997E-2</v>
      </c>
      <c r="L16" s="106">
        <v>3.6179999999999997E-2</v>
      </c>
      <c r="M16" s="106">
        <v>0.11677999999999999</v>
      </c>
      <c r="N16" s="106">
        <v>0.17105000000000001</v>
      </c>
      <c r="O16" s="106">
        <v>0.23191000000000001</v>
      </c>
      <c r="P16" s="106">
        <v>0.25657999999999997</v>
      </c>
      <c r="Q16" s="108">
        <v>0.13158</v>
      </c>
      <c r="R16" s="363" t="s">
        <v>94</v>
      </c>
      <c r="S16" s="107">
        <v>8.3559999999999995E-2</v>
      </c>
      <c r="T16" s="106">
        <v>4.3020000000000003E-2</v>
      </c>
      <c r="U16" s="106">
        <v>0.10012</v>
      </c>
      <c r="V16" s="106">
        <v>0.17255999999999999</v>
      </c>
      <c r="W16" s="106">
        <v>0.35722999999999999</v>
      </c>
      <c r="X16" s="106">
        <v>0.21953</v>
      </c>
      <c r="Y16" s="106">
        <v>2.3980000000000001E-2</v>
      </c>
      <c r="Z16" s="107">
        <v>2.4170000000000001E-2</v>
      </c>
      <c r="AA16" s="106">
        <v>3.3020000000000001E-2</v>
      </c>
      <c r="AB16" s="106">
        <v>0.10252</v>
      </c>
      <c r="AC16" s="106">
        <v>0.23899999999999999</v>
      </c>
      <c r="AD16" s="106">
        <v>0.35310999999999998</v>
      </c>
      <c r="AE16" s="106">
        <v>0.20571</v>
      </c>
      <c r="AF16" s="108">
        <v>4.2470000000000001E-2</v>
      </c>
      <c r="AG16" s="363" t="s">
        <v>94</v>
      </c>
      <c r="AH16" s="107">
        <v>6.2700000000000004E-3</v>
      </c>
      <c r="AI16" s="106">
        <v>7.9570000000000002E-2</v>
      </c>
      <c r="AJ16" s="106">
        <v>0.17988000000000001</v>
      </c>
      <c r="AK16" s="106">
        <v>0.27246999999999999</v>
      </c>
      <c r="AL16" s="106">
        <v>0.30464000000000002</v>
      </c>
      <c r="AM16" s="106">
        <v>0.12515999999999999</v>
      </c>
      <c r="AN16" s="106">
        <v>3.2000000000000001E-2</v>
      </c>
      <c r="AO16" s="107">
        <v>3.6729999999999999E-2</v>
      </c>
      <c r="AP16" s="106">
        <v>6.5110000000000001E-2</v>
      </c>
      <c r="AQ16" s="106">
        <v>0.1202</v>
      </c>
      <c r="AR16" s="106">
        <v>0.15942999999999999</v>
      </c>
      <c r="AS16" s="106">
        <v>0.32052999999999998</v>
      </c>
      <c r="AT16" s="106">
        <v>0.21118999999999999</v>
      </c>
      <c r="AU16" s="108">
        <v>8.6809999999999998E-2</v>
      </c>
      <c r="AV16" s="105" t="s">
        <v>94</v>
      </c>
      <c r="AW16" s="107">
        <v>7.6090000000000005E-2</v>
      </c>
      <c r="AX16" s="106">
        <v>0.76087000000000005</v>
      </c>
      <c r="AY16" s="106">
        <v>8.6959999999999996E-2</v>
      </c>
      <c r="AZ16" s="106">
        <v>5.4350000000000002E-2</v>
      </c>
      <c r="BA16" s="106">
        <v>2.1739999999999999E-2</v>
      </c>
      <c r="BB16" s="106" t="s">
        <v>452</v>
      </c>
      <c r="BC16" s="106" t="s">
        <v>452</v>
      </c>
      <c r="BD16" s="107">
        <v>1.316E-2</v>
      </c>
      <c r="BE16" s="106">
        <v>6.5790000000000001E-2</v>
      </c>
      <c r="BF16" s="106">
        <v>0.17105000000000001</v>
      </c>
      <c r="BG16" s="106">
        <v>0.48683999999999999</v>
      </c>
      <c r="BH16" s="106">
        <v>0.26316000000000001</v>
      </c>
      <c r="BI16" s="106" t="s">
        <v>452</v>
      </c>
      <c r="BJ16" s="108" t="s">
        <v>452</v>
      </c>
    </row>
    <row r="17" spans="1:62" s="96" customFormat="1" ht="24.95" customHeight="1" x14ac:dyDescent="0.2">
      <c r="A17" s="363" t="s">
        <v>95</v>
      </c>
      <c r="B17" s="448">
        <v>130087</v>
      </c>
      <c r="C17" s="445">
        <v>0.86541000000000001</v>
      </c>
      <c r="D17" s="107">
        <v>5.3839999999999999E-2</v>
      </c>
      <c r="E17" s="106">
        <v>6.1830000000000003E-2</v>
      </c>
      <c r="F17" s="106">
        <v>0.15246999999999999</v>
      </c>
      <c r="G17" s="106">
        <v>0.26057999999999998</v>
      </c>
      <c r="H17" s="106">
        <v>0.29175000000000001</v>
      </c>
      <c r="I17" s="106">
        <v>0.12908</v>
      </c>
      <c r="J17" s="106">
        <v>5.0439999999999999E-2</v>
      </c>
      <c r="K17" s="107">
        <v>9.9589999999999998E-2</v>
      </c>
      <c r="L17" s="106">
        <v>3.0640000000000001E-2</v>
      </c>
      <c r="M17" s="106">
        <v>0.13039000000000001</v>
      </c>
      <c r="N17" s="106">
        <v>0.26588000000000001</v>
      </c>
      <c r="O17" s="106">
        <v>0.25869999999999999</v>
      </c>
      <c r="P17" s="106">
        <v>0.13350000000000001</v>
      </c>
      <c r="Q17" s="108">
        <v>8.1309999999999993E-2</v>
      </c>
      <c r="R17" s="363" t="s">
        <v>95</v>
      </c>
      <c r="S17" s="107">
        <v>0.10792</v>
      </c>
      <c r="T17" s="106">
        <v>2.6360000000000001E-2</v>
      </c>
      <c r="U17" s="106">
        <v>0.10169</v>
      </c>
      <c r="V17" s="106">
        <v>0.23372000000000001</v>
      </c>
      <c r="W17" s="106">
        <v>0.30253999999999998</v>
      </c>
      <c r="X17" s="106">
        <v>0.16846</v>
      </c>
      <c r="Y17" s="106">
        <v>5.9299999999999999E-2</v>
      </c>
      <c r="Z17" s="107">
        <v>5.0659999999999997E-2</v>
      </c>
      <c r="AA17" s="106">
        <v>1.4590000000000001E-2</v>
      </c>
      <c r="AB17" s="106">
        <v>0.10352</v>
      </c>
      <c r="AC17" s="106">
        <v>0.27905999999999997</v>
      </c>
      <c r="AD17" s="106">
        <v>0.35746</v>
      </c>
      <c r="AE17" s="106">
        <v>0.13858000000000001</v>
      </c>
      <c r="AF17" s="108">
        <v>5.6120000000000003E-2</v>
      </c>
      <c r="AG17" s="363" t="s">
        <v>95</v>
      </c>
      <c r="AH17" s="107">
        <v>2.0709999999999999E-2</v>
      </c>
      <c r="AI17" s="106">
        <v>0.12454</v>
      </c>
      <c r="AJ17" s="106">
        <v>0.22408</v>
      </c>
      <c r="AK17" s="106">
        <v>0.25153999999999999</v>
      </c>
      <c r="AL17" s="106">
        <v>0.23910999999999999</v>
      </c>
      <c r="AM17" s="106">
        <v>0.10743</v>
      </c>
      <c r="AN17" s="106">
        <v>3.2590000000000001E-2</v>
      </c>
      <c r="AO17" s="107">
        <v>5.1429999999999997E-2</v>
      </c>
      <c r="AP17" s="106">
        <v>2.6919999999999999E-2</v>
      </c>
      <c r="AQ17" s="106">
        <v>0.12851000000000001</v>
      </c>
      <c r="AR17" s="106">
        <v>0.27061000000000002</v>
      </c>
      <c r="AS17" s="106">
        <v>0.2964</v>
      </c>
      <c r="AT17" s="106">
        <v>0.15357999999999999</v>
      </c>
      <c r="AU17" s="108">
        <v>7.2539999999999993E-2</v>
      </c>
      <c r="AV17" s="105" t="s">
        <v>95</v>
      </c>
      <c r="AW17" s="107">
        <v>6.5000000000000002E-2</v>
      </c>
      <c r="AX17" s="106">
        <v>0.495</v>
      </c>
      <c r="AY17" s="106">
        <v>0.31</v>
      </c>
      <c r="AZ17" s="106">
        <v>0.12</v>
      </c>
      <c r="BA17" s="106">
        <v>5.0000000000000001E-3</v>
      </c>
      <c r="BB17" s="106">
        <v>5.0000000000000001E-3</v>
      </c>
      <c r="BC17" s="106" t="s">
        <v>452</v>
      </c>
      <c r="BD17" s="107">
        <v>0.28037000000000001</v>
      </c>
      <c r="BE17" s="106">
        <v>0.1825</v>
      </c>
      <c r="BF17" s="106">
        <v>0.12205000000000001</v>
      </c>
      <c r="BG17" s="106">
        <v>0.18709999999999999</v>
      </c>
      <c r="BH17" s="106">
        <v>0.18192</v>
      </c>
      <c r="BI17" s="106">
        <v>3.109E-2</v>
      </c>
      <c r="BJ17" s="108">
        <v>1.4970000000000001E-2</v>
      </c>
    </row>
    <row r="18" spans="1:62" s="96" customFormat="1" ht="24.95" customHeight="1" x14ac:dyDescent="0.2">
      <c r="A18" s="363" t="s">
        <v>96</v>
      </c>
      <c r="B18" s="448">
        <v>68825</v>
      </c>
      <c r="C18" s="445">
        <v>0.96364000000000005</v>
      </c>
      <c r="D18" s="107">
        <v>4.4749999999999998E-2</v>
      </c>
      <c r="E18" s="106">
        <v>5.79E-2</v>
      </c>
      <c r="F18" s="106">
        <v>0.12023</v>
      </c>
      <c r="G18" s="106">
        <v>0.22020999999999999</v>
      </c>
      <c r="H18" s="106">
        <v>0.32623000000000002</v>
      </c>
      <c r="I18" s="106">
        <v>0.16478000000000001</v>
      </c>
      <c r="J18" s="106">
        <v>6.5890000000000004E-2</v>
      </c>
      <c r="K18" s="107">
        <v>5.8380000000000001E-2</v>
      </c>
      <c r="L18" s="106">
        <v>6.5040000000000001E-2</v>
      </c>
      <c r="M18" s="106">
        <v>0.11216</v>
      </c>
      <c r="N18" s="106">
        <v>0.18961</v>
      </c>
      <c r="O18" s="106">
        <v>0.31463999999999998</v>
      </c>
      <c r="P18" s="106">
        <v>0.16203000000000001</v>
      </c>
      <c r="Q18" s="108">
        <v>9.8140000000000005E-2</v>
      </c>
      <c r="R18" s="363" t="s">
        <v>96</v>
      </c>
      <c r="S18" s="107">
        <v>0.11631</v>
      </c>
      <c r="T18" s="106">
        <v>1.593E-2</v>
      </c>
      <c r="U18" s="106">
        <v>6.7470000000000002E-2</v>
      </c>
      <c r="V18" s="106">
        <v>0.19325000000000001</v>
      </c>
      <c r="W18" s="106">
        <v>0.35787000000000002</v>
      </c>
      <c r="X18" s="106">
        <v>0.18232000000000001</v>
      </c>
      <c r="Y18" s="106">
        <v>6.6850000000000007E-2</v>
      </c>
      <c r="Z18" s="107">
        <v>3.3480000000000003E-2</v>
      </c>
      <c r="AA18" s="106">
        <v>1.261E-2</v>
      </c>
      <c r="AB18" s="106">
        <v>7.0330000000000004E-2</v>
      </c>
      <c r="AC18" s="106">
        <v>0.22808999999999999</v>
      </c>
      <c r="AD18" s="106">
        <v>0.41725000000000001</v>
      </c>
      <c r="AE18" s="106">
        <v>0.16805</v>
      </c>
      <c r="AF18" s="108">
        <v>7.0190000000000002E-2</v>
      </c>
      <c r="AG18" s="363" t="s">
        <v>96</v>
      </c>
      <c r="AH18" s="107">
        <v>1.755E-2</v>
      </c>
      <c r="AI18" s="106">
        <v>0.10097</v>
      </c>
      <c r="AJ18" s="106">
        <v>0.17663999999999999</v>
      </c>
      <c r="AK18" s="106">
        <v>0.23480000000000001</v>
      </c>
      <c r="AL18" s="106">
        <v>0.27093</v>
      </c>
      <c r="AM18" s="106">
        <v>0.14629</v>
      </c>
      <c r="AN18" s="106">
        <v>5.28E-2</v>
      </c>
      <c r="AO18" s="107">
        <v>4.4089999999999997E-2</v>
      </c>
      <c r="AP18" s="106">
        <v>4.0079999999999998E-2</v>
      </c>
      <c r="AQ18" s="106">
        <v>8.6620000000000003E-2</v>
      </c>
      <c r="AR18" s="106">
        <v>0.18386</v>
      </c>
      <c r="AS18" s="106">
        <v>0.27500999999999998</v>
      </c>
      <c r="AT18" s="106">
        <v>0.26804</v>
      </c>
      <c r="AU18" s="108">
        <v>0.1023</v>
      </c>
      <c r="AV18" s="105" t="s">
        <v>96</v>
      </c>
      <c r="AW18" s="107">
        <v>0.21242</v>
      </c>
      <c r="AX18" s="106">
        <v>0.52614000000000005</v>
      </c>
      <c r="AY18" s="106">
        <v>0.21568999999999999</v>
      </c>
      <c r="AZ18" s="106">
        <v>4.5749999999999999E-2</v>
      </c>
      <c r="BA18" s="106" t="s">
        <v>452</v>
      </c>
      <c r="BB18" s="106" t="s">
        <v>452</v>
      </c>
      <c r="BC18" s="106" t="s">
        <v>452</v>
      </c>
      <c r="BD18" s="107">
        <v>0.13111</v>
      </c>
      <c r="BE18" s="106">
        <v>0.13278000000000001</v>
      </c>
      <c r="BF18" s="106">
        <v>0.26111000000000001</v>
      </c>
      <c r="BG18" s="106">
        <v>0.27944000000000002</v>
      </c>
      <c r="BH18" s="106">
        <v>0.16611000000000001</v>
      </c>
      <c r="BI18" s="106">
        <v>9.4400000000000005E-3</v>
      </c>
      <c r="BJ18" s="108">
        <v>0.02</v>
      </c>
    </row>
    <row r="19" spans="1:62" s="96" customFormat="1" ht="24.95" customHeight="1" x14ac:dyDescent="0.2">
      <c r="A19" s="363" t="s">
        <v>97</v>
      </c>
      <c r="B19" s="448">
        <v>156727</v>
      </c>
      <c r="C19" s="445">
        <v>0.59923999999999999</v>
      </c>
      <c r="D19" s="107">
        <v>2.3300000000000001E-2</v>
      </c>
      <c r="E19" s="106">
        <v>5.679E-2</v>
      </c>
      <c r="F19" s="106">
        <v>0.13608000000000001</v>
      </c>
      <c r="G19" s="106">
        <v>0.23718</v>
      </c>
      <c r="H19" s="106">
        <v>0.31508999999999998</v>
      </c>
      <c r="I19" s="106">
        <v>0.16556999999999999</v>
      </c>
      <c r="J19" s="106">
        <v>6.5979999999999997E-2</v>
      </c>
      <c r="K19" s="107">
        <v>4.9669999999999999E-2</v>
      </c>
      <c r="L19" s="106">
        <v>1.7780000000000001E-2</v>
      </c>
      <c r="M19" s="106">
        <v>7.0760000000000003E-2</v>
      </c>
      <c r="N19" s="106">
        <v>0.18715000000000001</v>
      </c>
      <c r="O19" s="106">
        <v>0.29616999999999999</v>
      </c>
      <c r="P19" s="106">
        <v>0.24160000000000001</v>
      </c>
      <c r="Q19" s="108">
        <v>0.13686999999999999</v>
      </c>
      <c r="R19" s="363" t="s">
        <v>97</v>
      </c>
      <c r="S19" s="107">
        <v>4.1959999999999997E-2</v>
      </c>
      <c r="T19" s="106">
        <v>2.6790000000000001E-2</v>
      </c>
      <c r="U19" s="106">
        <v>6.8629999999999997E-2</v>
      </c>
      <c r="V19" s="106">
        <v>0.18498999999999999</v>
      </c>
      <c r="W19" s="106">
        <v>0.37296000000000001</v>
      </c>
      <c r="X19" s="106">
        <v>0.21629000000000001</v>
      </c>
      <c r="Y19" s="106">
        <v>8.8389999999999996E-2</v>
      </c>
      <c r="Z19" s="107">
        <v>1.6570000000000001E-2</v>
      </c>
      <c r="AA19" s="106">
        <v>1.737E-2</v>
      </c>
      <c r="AB19" s="106">
        <v>7.0809999999999998E-2</v>
      </c>
      <c r="AC19" s="106">
        <v>0.23573</v>
      </c>
      <c r="AD19" s="106">
        <v>0.40205999999999997</v>
      </c>
      <c r="AE19" s="106">
        <v>0.19142999999999999</v>
      </c>
      <c r="AF19" s="108">
        <v>6.6030000000000005E-2</v>
      </c>
      <c r="AG19" s="363" t="s">
        <v>97</v>
      </c>
      <c r="AH19" s="107">
        <v>1.5699999999999999E-2</v>
      </c>
      <c r="AI19" s="106">
        <v>0.10484</v>
      </c>
      <c r="AJ19" s="106">
        <v>0.23823</v>
      </c>
      <c r="AK19" s="106">
        <v>0.26933000000000001</v>
      </c>
      <c r="AL19" s="106">
        <v>0.21783</v>
      </c>
      <c r="AM19" s="106">
        <v>0.11169</v>
      </c>
      <c r="AN19" s="106">
        <v>4.2369999999999998E-2</v>
      </c>
      <c r="AO19" s="107">
        <v>4.1099999999999998E-2</v>
      </c>
      <c r="AP19" s="106">
        <v>4.582E-2</v>
      </c>
      <c r="AQ19" s="106">
        <v>8.6470000000000005E-2</v>
      </c>
      <c r="AR19" s="106">
        <v>0.22545000000000001</v>
      </c>
      <c r="AS19" s="106">
        <v>0.29396</v>
      </c>
      <c r="AT19" s="106">
        <v>0.18373999999999999</v>
      </c>
      <c r="AU19" s="108">
        <v>0.12346</v>
      </c>
      <c r="AV19" s="105" t="s">
        <v>97</v>
      </c>
      <c r="AW19" s="107">
        <v>6.386E-2</v>
      </c>
      <c r="AX19" s="106">
        <v>0.65747</v>
      </c>
      <c r="AY19" s="106">
        <v>0.20899999999999999</v>
      </c>
      <c r="AZ19" s="106">
        <v>5.3699999999999998E-2</v>
      </c>
      <c r="BA19" s="106">
        <v>1.0160000000000001E-2</v>
      </c>
      <c r="BB19" s="106" t="s">
        <v>452</v>
      </c>
      <c r="BC19" s="106">
        <v>5.8100000000000001E-3</v>
      </c>
      <c r="BD19" s="107">
        <v>7.4929999999999997E-2</v>
      </c>
      <c r="BE19" s="106">
        <v>0.15994</v>
      </c>
      <c r="BF19" s="106">
        <v>0.19164</v>
      </c>
      <c r="BG19" s="106">
        <v>0.25647999999999999</v>
      </c>
      <c r="BH19" s="106">
        <v>0.26801000000000003</v>
      </c>
      <c r="BI19" s="106">
        <v>3.8899999999999997E-2</v>
      </c>
      <c r="BJ19" s="108">
        <v>1.009E-2</v>
      </c>
    </row>
    <row r="20" spans="1:62" s="96" customFormat="1" ht="24.95" customHeight="1" x14ac:dyDescent="0.2">
      <c r="A20" s="451" t="s">
        <v>98</v>
      </c>
      <c r="B20" s="438">
        <v>72411</v>
      </c>
      <c r="C20" s="446">
        <v>0.88031999999999999</v>
      </c>
      <c r="D20" s="111">
        <v>5.7700000000000001E-2</v>
      </c>
      <c r="E20" s="110">
        <v>6.4079999999999998E-2</v>
      </c>
      <c r="F20" s="110">
        <v>0.12207999999999999</v>
      </c>
      <c r="G20" s="110">
        <v>0.21331</v>
      </c>
      <c r="H20" s="110">
        <v>0.30066999999999999</v>
      </c>
      <c r="I20" s="110">
        <v>0.16897000000000001</v>
      </c>
      <c r="J20" s="110">
        <v>7.3190000000000005E-2</v>
      </c>
      <c r="K20" s="111">
        <v>0.29759999999999998</v>
      </c>
      <c r="L20" s="110">
        <v>5.2569999999999999E-2</v>
      </c>
      <c r="M20" s="110">
        <v>7.5670000000000001E-2</v>
      </c>
      <c r="N20" s="110">
        <v>0.13932</v>
      </c>
      <c r="O20" s="110">
        <v>0.17141999999999999</v>
      </c>
      <c r="P20" s="110">
        <v>0.16147</v>
      </c>
      <c r="Q20" s="119">
        <v>0.10195</v>
      </c>
      <c r="R20" s="451" t="s">
        <v>98</v>
      </c>
      <c r="S20" s="111">
        <v>0.12415</v>
      </c>
      <c r="T20" s="110">
        <v>3.4070000000000003E-2</v>
      </c>
      <c r="U20" s="110">
        <v>7.671E-2</v>
      </c>
      <c r="V20" s="110">
        <v>0.18121000000000001</v>
      </c>
      <c r="W20" s="110">
        <v>0.34591</v>
      </c>
      <c r="X20" s="110">
        <v>0.18121000000000001</v>
      </c>
      <c r="Y20" s="110">
        <v>5.6750000000000002E-2</v>
      </c>
      <c r="Z20" s="111">
        <v>1.627E-2</v>
      </c>
      <c r="AA20" s="110">
        <v>1.125E-2</v>
      </c>
      <c r="AB20" s="110">
        <v>5.5629999999999999E-2</v>
      </c>
      <c r="AC20" s="110">
        <v>0.21728</v>
      </c>
      <c r="AD20" s="110">
        <v>0.37851000000000001</v>
      </c>
      <c r="AE20" s="110">
        <v>0.21056</v>
      </c>
      <c r="AF20" s="119">
        <v>0.11051</v>
      </c>
      <c r="AG20" s="451" t="s">
        <v>98</v>
      </c>
      <c r="AH20" s="111">
        <v>2.4639999999999999E-2</v>
      </c>
      <c r="AI20" s="110">
        <v>0.1263</v>
      </c>
      <c r="AJ20" s="110">
        <v>0.2248</v>
      </c>
      <c r="AK20" s="110">
        <v>0.23891999999999999</v>
      </c>
      <c r="AL20" s="110">
        <v>0.23522999999999999</v>
      </c>
      <c r="AM20" s="110">
        <v>0.11948</v>
      </c>
      <c r="AN20" s="110">
        <v>3.0620000000000001E-2</v>
      </c>
      <c r="AO20" s="111">
        <v>5.6430000000000001E-2</v>
      </c>
      <c r="AP20" s="110">
        <v>3.4229999999999997E-2</v>
      </c>
      <c r="AQ20" s="110">
        <v>8.5720000000000005E-2</v>
      </c>
      <c r="AR20" s="110">
        <v>0.21708</v>
      </c>
      <c r="AS20" s="110">
        <v>0.27382000000000001</v>
      </c>
      <c r="AT20" s="110">
        <v>0.22633</v>
      </c>
      <c r="AU20" s="119">
        <v>0.10638</v>
      </c>
      <c r="AV20" s="109" t="s">
        <v>98</v>
      </c>
      <c r="AW20" s="111">
        <v>0.20949999999999999</v>
      </c>
      <c r="AX20" s="110">
        <v>0.51117000000000001</v>
      </c>
      <c r="AY20" s="110">
        <v>0.19832</v>
      </c>
      <c r="AZ20" s="110">
        <v>7.263E-2</v>
      </c>
      <c r="BA20" s="110">
        <v>8.3800000000000003E-3</v>
      </c>
      <c r="BB20" s="110" t="s">
        <v>452</v>
      </c>
      <c r="BC20" s="110" t="s">
        <v>452</v>
      </c>
      <c r="BD20" s="111">
        <v>8.4260000000000002E-2</v>
      </c>
      <c r="BE20" s="110">
        <v>0.30709999999999998</v>
      </c>
      <c r="BF20" s="110">
        <v>0.21063999999999999</v>
      </c>
      <c r="BG20" s="110">
        <v>0.20177</v>
      </c>
      <c r="BH20" s="110">
        <v>0.17960000000000001</v>
      </c>
      <c r="BI20" s="110">
        <v>1.5520000000000001E-2</v>
      </c>
      <c r="BJ20" s="119">
        <v>1.1100000000000001E-3</v>
      </c>
    </row>
    <row r="21" spans="1:62" s="115" customFormat="1" ht="24.95" customHeight="1" thickBot="1" x14ac:dyDescent="0.25">
      <c r="A21" s="452" t="s">
        <v>113</v>
      </c>
      <c r="B21" s="440">
        <v>4178446</v>
      </c>
      <c r="C21" s="447">
        <v>0.68305000000000005</v>
      </c>
      <c r="D21" s="114">
        <v>4.9200000000000001E-2</v>
      </c>
      <c r="E21" s="113">
        <v>6.8640000000000007E-2</v>
      </c>
      <c r="F21" s="113">
        <v>0.16353999999999999</v>
      </c>
      <c r="G21" s="113">
        <v>0.24765999999999999</v>
      </c>
      <c r="H21" s="113">
        <v>0.28719</v>
      </c>
      <c r="I21" s="113">
        <v>0.12812000000000001</v>
      </c>
      <c r="J21" s="113">
        <v>5.5649999999999998E-2</v>
      </c>
      <c r="K21" s="114">
        <v>0.13930999999999999</v>
      </c>
      <c r="L21" s="113">
        <v>4.6010000000000002E-2</v>
      </c>
      <c r="M21" s="113">
        <v>0.10421999999999999</v>
      </c>
      <c r="N21" s="113">
        <v>0.2094</v>
      </c>
      <c r="O21" s="113">
        <v>0.24371000000000001</v>
      </c>
      <c r="P21" s="113">
        <v>0.16478000000000001</v>
      </c>
      <c r="Q21" s="120">
        <v>9.2579999999999996E-2</v>
      </c>
      <c r="R21" s="452" t="s">
        <v>113</v>
      </c>
      <c r="S21" s="114">
        <v>0.10506</v>
      </c>
      <c r="T21" s="113">
        <v>3.424E-2</v>
      </c>
      <c r="U21" s="113">
        <v>9.6990000000000007E-2</v>
      </c>
      <c r="V21" s="113">
        <v>0.19991</v>
      </c>
      <c r="W21" s="113">
        <v>0.33617000000000002</v>
      </c>
      <c r="X21" s="113">
        <v>0.1598</v>
      </c>
      <c r="Y21" s="113">
        <v>6.7820000000000005E-2</v>
      </c>
      <c r="Z21" s="114">
        <v>3.6299999999999999E-2</v>
      </c>
      <c r="AA21" s="113">
        <v>2.947E-2</v>
      </c>
      <c r="AB21" s="113">
        <v>0.11076999999999999</v>
      </c>
      <c r="AC21" s="113">
        <v>0.24492</v>
      </c>
      <c r="AD21" s="113">
        <v>0.36854999999999999</v>
      </c>
      <c r="AE21" s="113">
        <v>0.14404</v>
      </c>
      <c r="AF21" s="120">
        <v>6.5960000000000005E-2</v>
      </c>
      <c r="AG21" s="452" t="s">
        <v>113</v>
      </c>
      <c r="AH21" s="114">
        <v>1.8360000000000001E-2</v>
      </c>
      <c r="AI21" s="113">
        <v>0.10546</v>
      </c>
      <c r="AJ21" s="113">
        <v>0.25086000000000003</v>
      </c>
      <c r="AK21" s="113">
        <v>0.27628000000000003</v>
      </c>
      <c r="AL21" s="113">
        <v>0.2097</v>
      </c>
      <c r="AM21" s="113">
        <v>0.10267999999999999</v>
      </c>
      <c r="AN21" s="113">
        <v>3.6670000000000001E-2</v>
      </c>
      <c r="AO21" s="114">
        <v>8.7639999999999996E-2</v>
      </c>
      <c r="AP21" s="113">
        <v>6.3450000000000006E-2</v>
      </c>
      <c r="AQ21" s="113">
        <v>0.11779000000000001</v>
      </c>
      <c r="AR21" s="113">
        <v>0.25075999999999998</v>
      </c>
      <c r="AS21" s="113">
        <v>0.28664000000000001</v>
      </c>
      <c r="AT21" s="113">
        <v>0.12544</v>
      </c>
      <c r="AU21" s="120">
        <v>6.8279999999999993E-2</v>
      </c>
      <c r="AV21" s="348" t="s">
        <v>113</v>
      </c>
      <c r="AW21" s="114">
        <v>0.24575</v>
      </c>
      <c r="AX21" s="113">
        <v>0.58438000000000001</v>
      </c>
      <c r="AY21" s="113">
        <v>0.11360000000000001</v>
      </c>
      <c r="AZ21" s="113">
        <v>4.0399999999999998E-2</v>
      </c>
      <c r="BA21" s="113">
        <v>1.159E-2</v>
      </c>
      <c r="BB21" s="113">
        <v>1.42E-3</v>
      </c>
      <c r="BC21" s="113">
        <v>2.8700000000000002E-3</v>
      </c>
      <c r="BD21" s="114">
        <v>0.12156</v>
      </c>
      <c r="BE21" s="113">
        <v>0.20080000000000001</v>
      </c>
      <c r="BF21" s="113">
        <v>0.20374</v>
      </c>
      <c r="BG21" s="113">
        <v>0.25764999999999999</v>
      </c>
      <c r="BH21" s="113">
        <v>0.17674999999999999</v>
      </c>
      <c r="BI21" s="113">
        <v>2.2759999999999999E-2</v>
      </c>
      <c r="BJ21" s="120">
        <v>1.6750000000000001E-2</v>
      </c>
    </row>
    <row r="23" spans="1:62" s="640" customFormat="1" ht="11.25" x14ac:dyDescent="0.2">
      <c r="A23" s="640" t="str">
        <f>"Anmerkungen. Datengrundlage: Volkshochschul-Statistik "&amp;Hilfswerte!B1&amp;"; Basis: "&amp;Tabelle1!$C$36&amp;" VHS."</f>
        <v>Anmerkungen. Datengrundlage: Volkshochschul-Statistik 2018; Basis: 874 VHS.</v>
      </c>
      <c r="R23" s="640" t="str">
        <f>"Anmerkungen. Datengrundlage: Volkshochschul-Statistik "&amp;Hilfswerte!B1&amp;"; Basis: "&amp;Tabelle1!$C$36&amp;" VHS."</f>
        <v>Anmerkungen. Datengrundlage: Volkshochschul-Statistik 2018; Basis: 874 VHS.</v>
      </c>
      <c r="AG23" s="640" t="str">
        <f>"Anmerkungen. Datengrundlage: Volkshochschul-Statistik "&amp;Hilfswerte!B1&amp;"; Basis: "&amp;Tabelle1!$C$36&amp;" VHS."</f>
        <v>Anmerkungen. Datengrundlage: Volkshochschul-Statistik 2018; Basis: 874 VHS.</v>
      </c>
      <c r="AV23" s="640" t="str">
        <f>"Anmerkungen. Datengrundlage: Volkshochschul-Statistik "&amp;Hilfswerte!B1&amp;"; Basis: "&amp;Tabelle1!$C$36&amp;" VHS."</f>
        <v>Anmerkungen. Datengrundlage: Volkshochschul-Statistik 2018; Basis: 874 VHS.</v>
      </c>
    </row>
    <row r="25" spans="1:62" x14ac:dyDescent="0.2">
      <c r="A25" s="650" t="s">
        <v>471</v>
      </c>
      <c r="R25" s="650" t="s">
        <v>471</v>
      </c>
      <c r="AG25" s="650" t="s">
        <v>471</v>
      </c>
      <c r="AV25" s="650" t="s">
        <v>471</v>
      </c>
    </row>
    <row r="26" spans="1:62" x14ac:dyDescent="0.2">
      <c r="A26" s="650" t="s">
        <v>472</v>
      </c>
      <c r="D26" s="653" t="s">
        <v>461</v>
      </c>
      <c r="R26" s="650" t="s">
        <v>472</v>
      </c>
      <c r="W26" s="653" t="s">
        <v>461</v>
      </c>
      <c r="AG26" s="650" t="s">
        <v>472</v>
      </c>
      <c r="AL26" s="653" t="s">
        <v>461</v>
      </c>
      <c r="AV26" s="650" t="s">
        <v>472</v>
      </c>
      <c r="BA26" s="653" t="s">
        <v>461</v>
      </c>
    </row>
    <row r="27" spans="1:62" x14ac:dyDescent="0.2">
      <c r="A27" s="651"/>
      <c r="R27" s="651"/>
      <c r="AG27" s="651"/>
      <c r="AV27" s="651"/>
    </row>
    <row r="28" spans="1:62" x14ac:dyDescent="0.2">
      <c r="A28" s="652" t="s">
        <v>473</v>
      </c>
      <c r="R28" s="652" t="s">
        <v>473</v>
      </c>
      <c r="AG28" s="652" t="s">
        <v>473</v>
      </c>
      <c r="AV28" s="652" t="s">
        <v>473</v>
      </c>
    </row>
  </sheetData>
  <mergeCells count="21">
    <mergeCell ref="AG2:AG4"/>
    <mergeCell ref="AO3:AU3"/>
    <mergeCell ref="A1:Q1"/>
    <mergeCell ref="R1:AF1"/>
    <mergeCell ref="AG1:AU1"/>
    <mergeCell ref="AV1:BJ1"/>
    <mergeCell ref="A2:A4"/>
    <mergeCell ref="B2:C3"/>
    <mergeCell ref="D2:Q2"/>
    <mergeCell ref="R2:R4"/>
    <mergeCell ref="S2:AF2"/>
    <mergeCell ref="AW3:BC3"/>
    <mergeCell ref="BD3:BJ3"/>
    <mergeCell ref="AH2:AU2"/>
    <mergeCell ref="AV2:AV4"/>
    <mergeCell ref="AW2:BJ2"/>
    <mergeCell ref="D3:J3"/>
    <mergeCell ref="K3:Q3"/>
    <mergeCell ref="S3:Y3"/>
    <mergeCell ref="Z3:AF3"/>
    <mergeCell ref="AH3:AN3"/>
  </mergeCells>
  <conditionalFormatting sqref="B5:B21">
    <cfRule type="cellIs" dxfId="299" priority="1" stopIfTrue="1" operator="equal">
      <formula>0</formula>
    </cfRule>
  </conditionalFormatting>
  <hyperlinks>
    <hyperlink ref="A28" r:id="rId1" display="Publikation und Tabellen stehen unter der Lizenz CC BY-SA DEED 4.0." xr:uid="{E1B043AA-1DA8-4A86-9A3D-0F641E68DED9}"/>
    <hyperlink ref="D26" r:id="rId2" xr:uid="{7DEB5853-66D5-49C7-B4D9-228D9B954076}"/>
    <hyperlink ref="R28" r:id="rId3" display="Publikation und Tabellen stehen unter der Lizenz CC BY-SA DEED 4.0." xr:uid="{01918E15-0E07-4CE3-B1C3-65799A7CCE3E}"/>
    <hyperlink ref="W26" r:id="rId4" xr:uid="{5F509926-EA9E-4703-B8C2-BE5AFDD646F4}"/>
    <hyperlink ref="AG28" r:id="rId5" display="Publikation und Tabellen stehen unter der Lizenz CC BY-SA DEED 4.0." xr:uid="{0664DFBB-09E3-4668-A31F-9C0572CB0CC5}"/>
    <hyperlink ref="AV28" r:id="rId6" display="Publikation und Tabellen stehen unter der Lizenz CC BY-SA DEED 4.0." xr:uid="{2D92934B-73B7-4B6B-8C06-3CB56DA4B7F3}"/>
    <hyperlink ref="AL26" r:id="rId7" xr:uid="{5AAD1055-1152-4E33-B668-6A6785A8994F}"/>
    <hyperlink ref="BA26" r:id="rId8" xr:uid="{7467610F-76B5-4476-8898-3E45D49872B0}"/>
  </hyperlinks>
  <pageMargins left="0.78740157480314965" right="0.78740157480314965" top="0.98425196850393704" bottom="0.98425196850393704" header="0.51181102362204722" footer="0.51181102362204722"/>
  <pageSetup paperSize="9" scale="74" fitToWidth="2" fitToHeight="2" orientation="portrait" r:id="rId9"/>
  <headerFooter scaleWithDoc="0" alignWithMargins="0"/>
  <colBreaks count="4" manualBreakCount="4">
    <brk id="17" max="1048575" man="1"/>
    <brk id="32" max="1048575" man="1"/>
    <brk id="47" max="27" man="1"/>
    <brk id="62" max="20" man="1"/>
  </colBreaks>
  <legacyDrawingHF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54583-1CFF-4B1B-B897-62AF8C07EEB6}">
  <sheetPr>
    <pageSetUpPr fitToPage="1"/>
  </sheetPr>
  <dimension ref="A1:A74"/>
  <sheetViews>
    <sheetView view="pageBreakPreview" zoomScaleNormal="100" zoomScaleSheetLayoutView="100" workbookViewId="0">
      <selection activeCell="A30" sqref="A30"/>
    </sheetView>
  </sheetViews>
  <sheetFormatPr baseColWidth="10" defaultRowHeight="12.75" x14ac:dyDescent="0.2"/>
  <cols>
    <col min="1" max="1" width="151.5703125" customWidth="1"/>
  </cols>
  <sheetData>
    <row r="1" spans="1:1" ht="18" x14ac:dyDescent="0.2">
      <c r="A1" s="617" t="s">
        <v>453</v>
      </c>
    </row>
    <row r="3" spans="1:1" ht="15" x14ac:dyDescent="0.25">
      <c r="A3" s="618" t="s">
        <v>454</v>
      </c>
    </row>
    <row r="4" spans="1:1" ht="14.25" x14ac:dyDescent="0.2">
      <c r="A4" s="619" t="str">
        <f>Tabelle1!A1</f>
        <v>Tabelle 1: Volkshochschulen und Rechtsträger nach Ländern 2018</v>
      </c>
    </row>
    <row r="5" spans="1:1" ht="14.25" x14ac:dyDescent="0.2">
      <c r="A5" s="619" t="str">
        <f>'Tabelle 1.1'!A1</f>
        <v>Tabelle 1.1: Rechtsträger bei Einrichtungen in Trägerschaft einer kommunalen Gebietskörperschaft (Gemeinde, Kreis) oder eines Stadtstaats nach Ländern 2018</v>
      </c>
    </row>
    <row r="6" spans="1:1" ht="14.25" x14ac:dyDescent="0.2">
      <c r="A6" s="619" t="str">
        <f>'Tabelle 2'!A1</f>
        <v>Tabelle 2: Hauptberufliches Personal nach Ländern 2018</v>
      </c>
    </row>
    <row r="7" spans="1:1" ht="14.25" x14ac:dyDescent="0.2">
      <c r="A7" s="619" t="str">
        <f>'Tabelle 2.1'!A1</f>
        <v>Tabelle 2.1: Hauptberufliche vhs-Leitung nach Ländern 2018</v>
      </c>
    </row>
    <row r="8" spans="1:1" ht="14.25" x14ac:dyDescent="0.2">
      <c r="A8" s="619" t="str">
        <f>'Tabelle 2.2 '!A1</f>
        <v>Tabelle 2.2: Hauptberufliches pädagogisches Personal nach Ländern 2018</v>
      </c>
    </row>
    <row r="9" spans="1:1" ht="14.25" x14ac:dyDescent="0.2">
      <c r="A9" s="619" t="str">
        <f>'Tabelle 2.3'!A1</f>
        <v>Tabelle 2.3: Hauptberufliches Verwaltungspersonal nach Ländern 2018</v>
      </c>
    </row>
    <row r="10" spans="1:1" ht="14.25" x14ac:dyDescent="0.2">
      <c r="A10" s="619" t="str">
        <f>'Tabelle 2.4'!A1</f>
        <v>Tabelle 2.4: Hauptberufliches Wirtschaftspersonal nach Ländern 2018</v>
      </c>
    </row>
    <row r="11" spans="1:1" ht="14.25" x14ac:dyDescent="0.2">
      <c r="A11" s="619" t="str">
        <f>'Tabelle 2.5'!A1</f>
        <v>Tabelle 2.5: Sonstiges hauptberufliches Personal nach Ländern 2018</v>
      </c>
    </row>
    <row r="12" spans="1:1" ht="14.25" x14ac:dyDescent="0.2">
      <c r="A12" s="619" t="str">
        <f>'Tabelle 3'!A1</f>
        <v>Tabelle 3: Nebenberufliches, freiberufliches und ehrenamtliches Personal nach Ländern 2018</v>
      </c>
    </row>
    <row r="13" spans="1:1" ht="14.25" x14ac:dyDescent="0.2">
      <c r="A13" s="619" t="str">
        <f>'Tabelle 7'!A1</f>
        <v>Tabelle 7: Qualitätsmanagementsysteme nach Ländern 2018</v>
      </c>
    </row>
    <row r="14" spans="1:1" ht="14.25" x14ac:dyDescent="0.2">
      <c r="A14" s="620"/>
    </row>
    <row r="15" spans="1:1" ht="15" x14ac:dyDescent="0.25">
      <c r="A15" s="618" t="s">
        <v>357</v>
      </c>
    </row>
    <row r="16" spans="1:1" ht="14.25" x14ac:dyDescent="0.2">
      <c r="A16" s="619" t="str">
        <f>'Tabelle 4'!A1</f>
        <v>Tabelle 4: Finanzierung im Rechnungsjahr (in Tausend Euro) nach Ländern 2018</v>
      </c>
    </row>
    <row r="17" spans="1:1" ht="14.25" x14ac:dyDescent="0.2">
      <c r="A17" s="619" t="str">
        <f>'Tabelle 5'!A1</f>
        <v>Tabelle 5: Ausgaben im Rechnungsjahr (in Tausend Euro) nach Ländern 2018</v>
      </c>
    </row>
    <row r="18" spans="1:1" ht="14.25" x14ac:dyDescent="0.2">
      <c r="A18" s="619" t="str">
        <f>'Tabelle 6'!A1</f>
        <v>Tabelle 6: Entgeltermäßigungen nach Ländern 2018</v>
      </c>
    </row>
    <row r="19" spans="1:1" ht="14.25" x14ac:dyDescent="0.2">
      <c r="A19" s="620"/>
    </row>
    <row r="20" spans="1:1" ht="15" x14ac:dyDescent="0.25">
      <c r="A20" s="618" t="s">
        <v>455</v>
      </c>
    </row>
    <row r="21" spans="1:1" ht="14.25" x14ac:dyDescent="0.2">
      <c r="A21" s="619" t="str">
        <f>'Tabelle 8'!A1</f>
        <v>Tabelle 8: Kurse, Unterrichtsstunden und Belegungen nach Ländern und Programmbereichen 2018 insgesamt</v>
      </c>
    </row>
    <row r="22" spans="1:1" ht="14.25" x14ac:dyDescent="0.2">
      <c r="A22" s="619" t="str">
        <f>'Tabelle 8.1'!A1</f>
        <v>Tabelle 8.1: Kurse, Unterrichtsstunden und Belegungen nach Ländern und Kursmerkmalen 2018</v>
      </c>
    </row>
    <row r="23" spans="1:1" ht="14.25" x14ac:dyDescent="0.2">
      <c r="A23" s="619" t="str">
        <f>'Tabelle 8.2'!A1</f>
        <v>Tabelle 8.2: Kurse, Unterrichtsstunden und Belegungen nach Ländern und Programmbereichen 2018 - Auftrags- und Vertragsmaßnahmen</v>
      </c>
    </row>
    <row r="24" spans="1:1" ht="14.25" x14ac:dyDescent="0.2">
      <c r="A24" s="619" t="str">
        <f>'Tabelle 8.3'!A1</f>
        <v>Tabelle 8.3: Kurse, Unterrichtsstunden und Belegungen nach Ländern und Programmbereichen 2018 - Berufsbezogene Kurse</v>
      </c>
    </row>
    <row r="25" spans="1:1" ht="14.25" x14ac:dyDescent="0.2">
      <c r="A25" s="619" t="str">
        <f>'Tabelle 8.4'!A1</f>
        <v>Tabelle 8.4: Kurse, Unterrichtsstunden und Belegungen nach Ländern und Programmbereichen 2018 - Kurse mit digitalen Lerninhalten</v>
      </c>
    </row>
    <row r="26" spans="1:1" ht="14.25" x14ac:dyDescent="0.2">
      <c r="A26" s="619" t="str">
        <f>'Tabelle 8.5'!A1</f>
        <v>Tabelle 8.5: Kurse, Unterrichtsstunden und Belegungen nach Ländern und Programmbereichen 2018 - Abschlussbezogene Kurse</v>
      </c>
    </row>
    <row r="27" spans="1:1" ht="14.25" x14ac:dyDescent="0.2">
      <c r="A27" s="621" t="str">
        <f>'Tabelle 9'!A1</f>
        <v>Tabelle 9: Kurse, Unterrichtsstunden und Belegungen nach Fachgebieten 2018 insgesamt</v>
      </c>
    </row>
    <row r="28" spans="1:1" ht="14.25" x14ac:dyDescent="0.2">
      <c r="A28" s="619" t="str">
        <f>'Tabelle 9.1'!A1</f>
        <v>Tabelle 9.1: Kurse, Unterrichtsstunden und Belegungen nach Ländern 2018: Alphabetisierungskurse</v>
      </c>
    </row>
    <row r="29" spans="1:1" ht="14.25" x14ac:dyDescent="0.2">
      <c r="A29" s="619" t="str">
        <f>'Tabelle 10'!A1</f>
        <v>Tabelle 10: Zeitorganisation von Kursen nach Programmbereichen 2018</v>
      </c>
    </row>
    <row r="30" spans="1:1" ht="14.25" x14ac:dyDescent="0.2">
      <c r="A30" s="619" t="str">
        <f>'Tabelle 11'!A1</f>
        <v>Tabelle 11: Kurse in Zusammenarbeit mit anderen Einrichtungen nach Ländern 2018</v>
      </c>
    </row>
    <row r="31" spans="1:1" ht="14.25" x14ac:dyDescent="0.2">
      <c r="A31" s="619" t="str">
        <f>'Tabelle 12'!A1</f>
        <v>Tabelle 12: Kurse für besondere Adressaten nach Programmbereichen 2018</v>
      </c>
    </row>
    <row r="32" spans="1:1" ht="14.25" x14ac:dyDescent="0.2">
      <c r="A32" s="619" t="str">
        <f>'Tabelle 13'!A1</f>
        <v>Tabelle 13: Geschlechtsverteilung in Kursen nach Ländern und Programmbereichen 2018</v>
      </c>
    </row>
    <row r="33" spans="1:1" ht="14.25" x14ac:dyDescent="0.2">
      <c r="A33" s="619" t="str">
        <f>'Tabelle 14'!A1</f>
        <v>Tabelle 14: Altersverteilung in Kursen nach Ländern und Programmbereichen 2018</v>
      </c>
    </row>
    <row r="34" spans="1:1" ht="14.25" x14ac:dyDescent="0.2">
      <c r="A34" s="619" t="str">
        <f>'Tabelle 15'!A1</f>
        <v>Tabelle 15: Altersverteilung in Kursen nach Geschlecht und Programmbereichen 2018</v>
      </c>
    </row>
    <row r="35" spans="1:1" ht="14.25" x14ac:dyDescent="0.2">
      <c r="A35" s="619" t="str">
        <f>'Tabelle 16'!A1</f>
        <v>Tabelle 16: Teilnahme an Prüfungen nach Ländern 2018</v>
      </c>
    </row>
    <row r="36" spans="1:1" ht="14.25" x14ac:dyDescent="0.2">
      <c r="A36" s="620"/>
    </row>
    <row r="37" spans="1:1" ht="15" x14ac:dyDescent="0.25">
      <c r="A37" s="618" t="s">
        <v>456</v>
      </c>
    </row>
    <row r="38" spans="1:1" ht="14.25" x14ac:dyDescent="0.2">
      <c r="A38" s="619" t="str">
        <f>'Tabelle 17'!A1</f>
        <v>Tabelle 17: Einzelveranstaltungen, Unterrichtsstunden und Teilnehmende nach Ländern und Programmbereichen 2018</v>
      </c>
    </row>
    <row r="39" spans="1:1" ht="14.25" x14ac:dyDescent="0.2">
      <c r="A39" s="619" t="str">
        <f>'Tabelle 17.1'!A1</f>
        <v>Tabelle 17.1: Einzelveranstaltungen, Unterrichtsstunden und Teilnehmende nach Ländern und Veranstaltungsmerkmalen 2018</v>
      </c>
    </row>
    <row r="40" spans="1:1" ht="14.25" x14ac:dyDescent="0.2">
      <c r="A40" s="619" t="str">
        <f>'Tabelle 18'!A1</f>
        <v>Tabelle 18: Studienfahrten, Unterrichtsstunden und Teilnehmende nach Ländern und Programmbereichen 2018</v>
      </c>
    </row>
    <row r="41" spans="1:1" ht="14.25" x14ac:dyDescent="0.2">
      <c r="A41" s="619" t="str">
        <f>'Tabelle 19'!A1</f>
        <v>Tabelle 19: Studienreisen, Unterrichtsstunden, Tage und Teilnehmende nach Ländern und Programmbereichen 2018</v>
      </c>
    </row>
    <row r="42" spans="1:1" ht="14.25" x14ac:dyDescent="0.2">
      <c r="A42" s="619" t="str">
        <f>'Tabelle 20'!A1</f>
        <v>Tabelle 20: Selbstveranstaltete Ausstellungen nach Ländern und Programmbereichen 2018</v>
      </c>
    </row>
    <row r="43" spans="1:1" ht="28.5" x14ac:dyDescent="0.2">
      <c r="A43" s="622" t="str">
        <f>'Tabelle 21'!A1</f>
        <v>Tabelle 21: Veranstaltungen für Weiterbildungspersonal (vhs-Mitarbeitende, Kursleitende, ehrenamtlich tätiges Personal), Unterrichtsstunden und Belegungen nach Ländern und Tätigkeitsbereichen 2018</v>
      </c>
    </row>
    <row r="44" spans="1:1" ht="14.25" x14ac:dyDescent="0.2">
      <c r="A44" s="620"/>
    </row>
    <row r="45" spans="1:1" ht="15" x14ac:dyDescent="0.25">
      <c r="A45" s="618" t="s">
        <v>366</v>
      </c>
    </row>
    <row r="46" spans="1:1" ht="14.25" x14ac:dyDescent="0.2">
      <c r="A46" s="619" t="str">
        <f>'Tabelle 22'!A1</f>
        <v>Tabelle 22: Beratungsleistungen 2018</v>
      </c>
    </row>
    <row r="47" spans="1:1" ht="14.25" x14ac:dyDescent="0.2">
      <c r="A47" s="619" t="str">
        <f>'Tabelle 23'!A1</f>
        <v>Tabelle 23: Unterstützung bei der Vermittlung in Arbeit 2018</v>
      </c>
    </row>
    <row r="48" spans="1:1" ht="14.25" x14ac:dyDescent="0.2">
      <c r="A48" s="619" t="str">
        <f>'Tabelle 24'!A1</f>
        <v>Tabelle 24: Betreuungsleistungen 2018</v>
      </c>
    </row>
    <row r="49" spans="1:1" ht="14.25" x14ac:dyDescent="0.2">
      <c r="A49" s="619" t="str">
        <f>'Tabelle 25'!A1</f>
        <v>Tabelle 25: Lernförderung 2018</v>
      </c>
    </row>
    <row r="50" spans="1:1" ht="14.25" x14ac:dyDescent="0.2">
      <c r="A50" s="619" t="str">
        <f>'Tabelle 26'!A1</f>
        <v>Tabelle 26: Digitale Lerninfrastruktur 2018</v>
      </c>
    </row>
    <row r="51" spans="1:1" ht="14.25" x14ac:dyDescent="0.2">
      <c r="A51" s="619" t="str">
        <f>'Tabelle 27'!A1</f>
        <v>Tabelle 27: Kompetenz- und Potenzialanalysen 2018</v>
      </c>
    </row>
    <row r="52" spans="1:1" ht="14.25" x14ac:dyDescent="0.2">
      <c r="A52" s="620"/>
    </row>
    <row r="53" spans="1:1" ht="15" x14ac:dyDescent="0.25">
      <c r="A53" s="618" t="s">
        <v>457</v>
      </c>
    </row>
    <row r="54" spans="1:1" ht="14.25" x14ac:dyDescent="0.2">
      <c r="A54" s="619" t="str">
        <f>'Tabelle 28'!A1</f>
        <v>Tabelle 28: Struktur der Gesamtunterrichtsstunden nach Art der Veranstaltung, Ländern und Programmbereichen 2018</v>
      </c>
    </row>
    <row r="55" spans="1:1" ht="14.25" x14ac:dyDescent="0.2">
      <c r="A55" s="619" t="str">
        <f>'Tabelle 29'!A1</f>
        <v>Tabelle 29: Durchschnittliche Unterrichtsstunden und Belegungen pro Kurs nach Ländern und Programmbereichen 2018</v>
      </c>
    </row>
    <row r="56" spans="1:1" ht="14.25" x14ac:dyDescent="0.2">
      <c r="A56" s="619" t="str">
        <f>'Tabelle 30'!A1</f>
        <v>Tabelle 30: Strukturdaten 2018</v>
      </c>
    </row>
    <row r="57" spans="1:1" ht="14.25" x14ac:dyDescent="0.2">
      <c r="A57" s="620"/>
    </row>
    <row r="58" spans="1:1" ht="14.25" x14ac:dyDescent="0.2">
      <c r="A58" s="620"/>
    </row>
    <row r="59" spans="1:1" ht="14.25" x14ac:dyDescent="0.2">
      <c r="A59" s="620"/>
    </row>
    <row r="60" spans="1:1" ht="14.25" x14ac:dyDescent="0.2">
      <c r="A60" s="620"/>
    </row>
    <row r="61" spans="1:1" ht="14.25" x14ac:dyDescent="0.2">
      <c r="A61" s="620"/>
    </row>
    <row r="62" spans="1:1" ht="14.25" x14ac:dyDescent="0.2">
      <c r="A62" s="620"/>
    </row>
    <row r="63" spans="1:1" ht="14.25" x14ac:dyDescent="0.2">
      <c r="A63" s="620"/>
    </row>
    <row r="64" spans="1:1" ht="14.25" x14ac:dyDescent="0.2">
      <c r="A64" s="620"/>
    </row>
    <row r="65" spans="1:1" ht="14.25" x14ac:dyDescent="0.2">
      <c r="A65" s="620"/>
    </row>
    <row r="66" spans="1:1" ht="14.25" x14ac:dyDescent="0.2">
      <c r="A66" s="620"/>
    </row>
    <row r="67" spans="1:1" ht="14.25" x14ac:dyDescent="0.2">
      <c r="A67" s="620"/>
    </row>
    <row r="68" spans="1:1" ht="14.25" x14ac:dyDescent="0.2">
      <c r="A68" s="620"/>
    </row>
    <row r="69" spans="1:1" ht="14.25" x14ac:dyDescent="0.2">
      <c r="A69" s="620"/>
    </row>
    <row r="70" spans="1:1" ht="14.25" x14ac:dyDescent="0.2">
      <c r="A70" s="620"/>
    </row>
    <row r="71" spans="1:1" ht="14.25" x14ac:dyDescent="0.2">
      <c r="A71" s="620"/>
    </row>
    <row r="72" spans="1:1" ht="14.25" x14ac:dyDescent="0.2">
      <c r="A72" s="620"/>
    </row>
    <row r="73" spans="1:1" ht="14.25" x14ac:dyDescent="0.2">
      <c r="A73" s="620"/>
    </row>
    <row r="74" spans="1:1" ht="14.25" x14ac:dyDescent="0.2">
      <c r="A74" s="620"/>
    </row>
  </sheetData>
  <hyperlinks>
    <hyperlink ref="A4" location="Tabelle1!A1" display="Tabelle1!A1" xr:uid="{2D1B1510-C593-4338-9806-EF9481ACF5AF}"/>
    <hyperlink ref="A5" location="'Tabelle 1.1'!A1" display="'Tabelle 1.1'!A1" xr:uid="{8E68A74C-2893-4820-9402-C39873487E29}"/>
    <hyperlink ref="A6" location="'Tabelle 2'!A1" display="'Tabelle 2'!A1" xr:uid="{F69FC109-93A9-4CD8-AF89-30D7AF5EE6FB}"/>
    <hyperlink ref="A7" location="'Tabelle 2.1'!A1" display="'Tabelle 2.1'!A1" xr:uid="{3EE51BB1-7F94-433C-A907-612364E61DFC}"/>
    <hyperlink ref="A8" location="'Tabelle 2.2 '!A1" display="'Tabelle 2.2 '!A1" xr:uid="{8C538415-7B9B-4BC0-9BEA-915765132690}"/>
    <hyperlink ref="A9" location="'Tabelle 2.3'!A1" display="'Tabelle 2.3'!A1" xr:uid="{C5636210-FCB5-49D5-B237-DC35BF407959}"/>
    <hyperlink ref="A10" location="'Tabelle 2.4'!A1" display="'Tabelle 2.4'!A1" xr:uid="{B4F7378C-3751-42A4-980A-A104FEDBCDE1}"/>
    <hyperlink ref="A11" location="'Tabelle 2.5'!A1" display="'Tabelle 2.5'!A1" xr:uid="{5B36AEF5-F122-4337-B242-85DCFE2C3959}"/>
    <hyperlink ref="A12" location="'Tabelle 3'!A1" display="'Tabelle 3'!A1" xr:uid="{6A2D9490-C40B-45E5-8436-51BDD4D8CEC0}"/>
    <hyperlink ref="A13" location="'Tabelle 7'!A1" display="'Tabelle 7'!A1" xr:uid="{9C2F9280-56B6-4C2D-8B78-8C28DF4AD3F1}"/>
    <hyperlink ref="A16" location="'Tabelle 4'!A1" display="'Tabelle 4'!A1" xr:uid="{1EC75E73-9825-40FC-A2D9-B71EC218BE85}"/>
    <hyperlink ref="A17" location="'Tabelle 5'!A1" display="'Tabelle 5'!A1" xr:uid="{3043D333-80E7-432F-9C51-B4BE477F413C}"/>
    <hyperlink ref="A18" location="'Tabelle 6'!A1" display="'Tabelle 6'!A1" xr:uid="{C7A194B5-7637-4ECF-A103-48002E6E95AE}"/>
    <hyperlink ref="A21" location="'Tabelle 8'!A1" display="'Tabelle 8'!A1" xr:uid="{8B2FD838-F255-479D-9BCE-3B802C718997}"/>
    <hyperlink ref="A22" location="'Tabelle 8.1'!A1" display="'Tabelle 8.1'!A1" xr:uid="{782029BF-28F4-44B1-8B88-DBEB2DF4439D}"/>
    <hyperlink ref="A23" location="'Tabelle 8.2'!A1" display="'Tabelle 8.2'!A1" xr:uid="{0FB80E57-336D-4B77-9C0A-AC95B8C2E13F}"/>
    <hyperlink ref="A24" location="'Tabelle 8.3'!A1" display="'Tabelle 8.3'!A1" xr:uid="{96B12EA7-BC29-4562-B991-8937D0794193}"/>
    <hyperlink ref="A25" location="'Tabelle 8.4'!A1" display="'Tabelle 8.4'!A1" xr:uid="{C38E075D-C75E-4378-858B-3560A5683F0D}"/>
    <hyperlink ref="A26" location="'Tabelle 8.5'!A1" display="'Tabelle 8.5'!A1" xr:uid="{A205EB23-EA73-4114-93FD-E5F65579513C}"/>
    <hyperlink ref="A27" location="'Tabelle 9'!A1" display="'Tabelle 9'!A1" xr:uid="{2FF80466-A4A2-4097-808D-320DDD21BF43}"/>
    <hyperlink ref="A28" location="'Tabelle 9.1'!A1" display="'Tabelle 9.1'!A1" xr:uid="{EC50A986-BE6E-4D7B-9D42-CCEA3A08B338}"/>
    <hyperlink ref="A29" location="'Tabelle 10'!A1" display="'Tabelle 10'!A1" xr:uid="{96F16847-B8DE-4239-B0D5-F3FE6033C655}"/>
    <hyperlink ref="A30" location="'Tabelle 11'!A1" display="'Tabelle 11'!A1" xr:uid="{75EFDA62-F209-44CF-B791-9822EE712978}"/>
    <hyperlink ref="A31" location="'Tabelle 12'!A1" display="'Tabelle 12'!A1" xr:uid="{641ACADC-BEB6-4908-B1C0-CEA05B0C3878}"/>
    <hyperlink ref="A32" location="'Tabelle 13'!A1" display="'Tabelle 13'!A1" xr:uid="{00DCA944-2CB0-4B97-9F88-AA5AB9755349}"/>
    <hyperlink ref="A33" location="'Tabelle 14'!A1" display="'Tabelle 14'!A1" xr:uid="{E5EDC591-1751-424C-97A2-F3B5F2C77149}"/>
    <hyperlink ref="A34" location="'Tabelle 15'!A1" display="'Tabelle 15'!A1" xr:uid="{029A3D52-ED0E-4D01-B41A-82AB62E61CEF}"/>
    <hyperlink ref="A35" location="'Tabelle 16'!A1" display="'Tabelle 16'!A1" xr:uid="{05FD403F-624C-426F-AFEE-4B6EAD6C7ABD}"/>
    <hyperlink ref="A38" location="'Tabelle 17'!A1" display="'Tabelle 17'!A1" xr:uid="{46546162-AD23-4931-82D9-356E0B5041A0}"/>
    <hyperlink ref="A39" location="'Tabelle 17.1'!A1" display="'Tabelle 17.1'!A1" xr:uid="{51B56057-4328-4EB0-B179-342FEC4DE5C8}"/>
    <hyperlink ref="A40" location="'Tabelle 18'!A1" display="'Tabelle 18'!A1" xr:uid="{388051D4-28C5-4D5E-8419-D184BF2503E3}"/>
    <hyperlink ref="A41" location="'Tabelle 19'!A1" display="'Tabelle 19'!A1" xr:uid="{4FA2E79A-A7FD-4C0F-B3AF-DD59F19A433C}"/>
    <hyperlink ref="A42" location="'Tabelle 20'!A1" display="'Tabelle 20'!A1" xr:uid="{76DE1687-04CB-477B-BC79-C61F702CAAFE}"/>
    <hyperlink ref="A43" location="'Tabelle 21'!A1" display="'Tabelle 21'!A1" xr:uid="{27280778-6167-4829-94BB-15ABAE1DBB9D}"/>
    <hyperlink ref="A47" location="'Tabelle 23'!A1" display="'Tabelle 23'!A1" xr:uid="{F317AABF-C7F6-4BD0-96AD-CBA3488B8F2E}"/>
    <hyperlink ref="A48" location="'Tabelle 24'!A1" display="'Tabelle 24'!A1" xr:uid="{C3CB3197-EBA1-4409-8BFC-292303161004}"/>
    <hyperlink ref="A49" location="'Tabelle 25'!A1" display="'Tabelle 25'!A1" xr:uid="{91F65925-B3EC-4023-804A-649454A89A78}"/>
    <hyperlink ref="A50" location="'Tabelle 26'!A1" display="'Tabelle 26'!A1" xr:uid="{4DF620D5-EFC0-40FB-9EE7-26F4CFA724C8}"/>
    <hyperlink ref="A51" location="'Tabelle 27'!A1" display="'Tabelle 27'!A1" xr:uid="{74B6111C-ECFE-42D6-AA44-2742630BB103}"/>
    <hyperlink ref="A54" location="'Tabelle 28'!A1" display="'Tabelle 28'!A1" xr:uid="{25BC248E-BDC3-450B-9106-EA21C7602ECC}"/>
    <hyperlink ref="A55" location="'Tabelle 29'!A1" display="'Tabelle 29'!A1" xr:uid="{E6FCF9CE-9483-4D13-80D9-250CEA4A942E}"/>
    <hyperlink ref="A56" location="'Tabelle 30'!A1" display="'Tabelle 30'!A1" xr:uid="{5BA46963-1BA1-4682-B7AE-233309FB2FBD}"/>
    <hyperlink ref="A46" location="'Tabelle 22'!A1" display="'Tabelle 22'!A1" xr:uid="{2CA3242E-0B9B-4FE9-A9B1-2A6736820525}"/>
  </hyperlinks>
  <pageMargins left="0.7" right="0.7" top="0.78740157499999996" bottom="0.78740157499999996" header="0.3" footer="0.3"/>
  <pageSetup paperSize="9" scale="58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6691-AFA5-40A5-92A0-D124C470713B}">
  <dimension ref="A1:K27"/>
  <sheetViews>
    <sheetView view="pageBreakPreview" zoomScaleNormal="100" zoomScaleSheetLayoutView="100" workbookViewId="0">
      <selection sqref="A1:K1"/>
    </sheetView>
  </sheetViews>
  <sheetFormatPr baseColWidth="10" defaultRowHeight="12.75" x14ac:dyDescent="0.2"/>
  <cols>
    <col min="1" max="1" width="19.140625" customWidth="1"/>
    <col min="2" max="3" width="11" customWidth="1"/>
    <col min="4" max="4" width="10.28515625" customWidth="1"/>
    <col min="5" max="5" width="9.140625" customWidth="1"/>
    <col min="6" max="6" width="8.28515625" customWidth="1"/>
    <col min="7" max="7" width="8.140625" customWidth="1"/>
    <col min="8" max="9" width="8.28515625" customWidth="1"/>
    <col min="10" max="10" width="8.140625" customWidth="1"/>
    <col min="11" max="11" width="8.28515625" customWidth="1"/>
  </cols>
  <sheetData>
    <row r="1" spans="1:11" ht="39.950000000000003" customHeight="1" thickBot="1" x14ac:dyDescent="0.25">
      <c r="A1" s="687" t="str">
        <f>"Tabelle 15: Altersverteilung in Kursen nach Geschlecht und Programmbereichen " &amp;Hilfswerte!B1</f>
        <v>Tabelle 15: Altersverteilung in Kursen nach Geschlecht und Programmbereichen 2018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</row>
    <row r="2" spans="1:11" ht="30.75" customHeight="1" x14ac:dyDescent="0.2">
      <c r="A2" s="935" t="s">
        <v>320</v>
      </c>
      <c r="B2" s="936"/>
      <c r="C2" s="936"/>
      <c r="D2" s="936"/>
      <c r="E2" s="936"/>
      <c r="F2" s="936"/>
      <c r="G2" s="936"/>
      <c r="H2" s="936"/>
      <c r="I2" s="936"/>
      <c r="J2" s="936"/>
      <c r="K2" s="937"/>
    </row>
    <row r="3" spans="1:11" ht="56.25" customHeight="1" x14ac:dyDescent="0.2">
      <c r="A3" s="927" t="s">
        <v>321</v>
      </c>
      <c r="B3" s="924" t="s">
        <v>322</v>
      </c>
      <c r="C3" s="924"/>
      <c r="D3" s="933" t="s">
        <v>323</v>
      </c>
      <c r="E3" s="931" t="s">
        <v>313</v>
      </c>
      <c r="F3" s="931" t="s">
        <v>314</v>
      </c>
      <c r="G3" s="931" t="s">
        <v>315</v>
      </c>
      <c r="H3" s="931" t="s">
        <v>316</v>
      </c>
      <c r="I3" s="931" t="s">
        <v>317</v>
      </c>
      <c r="J3" s="931" t="s">
        <v>318</v>
      </c>
      <c r="K3" s="929" t="s">
        <v>319</v>
      </c>
    </row>
    <row r="4" spans="1:11" ht="56.25" customHeight="1" x14ac:dyDescent="0.2">
      <c r="A4" s="928"/>
      <c r="B4" s="121" t="s">
        <v>6</v>
      </c>
      <c r="C4" s="122" t="s">
        <v>310</v>
      </c>
      <c r="D4" s="934"/>
      <c r="E4" s="932"/>
      <c r="F4" s="932"/>
      <c r="G4" s="932"/>
      <c r="H4" s="932"/>
      <c r="I4" s="932"/>
      <c r="J4" s="932"/>
      <c r="K4" s="930"/>
    </row>
    <row r="5" spans="1:11" ht="29.25" customHeight="1" x14ac:dyDescent="0.2">
      <c r="A5" s="881" t="s">
        <v>117</v>
      </c>
      <c r="B5" s="925">
        <v>209784</v>
      </c>
      <c r="C5" s="926">
        <v>0.38954</v>
      </c>
      <c r="D5" s="492" t="s">
        <v>302</v>
      </c>
      <c r="E5" s="455">
        <v>0.21739</v>
      </c>
      <c r="F5" s="455">
        <v>4.9599999999999998E-2</v>
      </c>
      <c r="G5" s="455">
        <v>8.8080000000000006E-2</v>
      </c>
      <c r="H5" s="455">
        <v>0.16547999999999999</v>
      </c>
      <c r="I5" s="455">
        <v>0.21535000000000001</v>
      </c>
      <c r="J5" s="455">
        <v>0.17382</v>
      </c>
      <c r="K5" s="456">
        <v>9.0289999999999995E-2</v>
      </c>
    </row>
    <row r="6" spans="1:11" ht="29.25" customHeight="1" x14ac:dyDescent="0.2">
      <c r="A6" s="671"/>
      <c r="B6" s="918"/>
      <c r="C6" s="919"/>
      <c r="D6" s="493" t="s">
        <v>301</v>
      </c>
      <c r="E6" s="457">
        <v>0.10213</v>
      </c>
      <c r="F6" s="457">
        <v>3.3890000000000003E-2</v>
      </c>
      <c r="G6" s="457">
        <v>0.10672</v>
      </c>
      <c r="H6" s="457">
        <v>0.22885</v>
      </c>
      <c r="I6" s="457">
        <v>0.27442</v>
      </c>
      <c r="J6" s="457">
        <v>0.16628999999999999</v>
      </c>
      <c r="K6" s="458">
        <v>8.77E-2</v>
      </c>
    </row>
    <row r="7" spans="1:11" ht="29.25" customHeight="1" x14ac:dyDescent="0.2">
      <c r="A7" s="682" t="s">
        <v>141</v>
      </c>
      <c r="B7" s="917">
        <v>403622</v>
      </c>
      <c r="C7" s="915">
        <v>0.48013</v>
      </c>
      <c r="D7" s="494" t="s">
        <v>302</v>
      </c>
      <c r="E7" s="459">
        <v>0.18903</v>
      </c>
      <c r="F7" s="459">
        <v>3.1300000000000001E-2</v>
      </c>
      <c r="G7" s="459">
        <v>7.2859999999999994E-2</v>
      </c>
      <c r="H7" s="459">
        <v>0.15458</v>
      </c>
      <c r="I7" s="459">
        <v>0.30973000000000001</v>
      </c>
      <c r="J7" s="459">
        <v>0.17768</v>
      </c>
      <c r="K7" s="460">
        <v>6.4820000000000003E-2</v>
      </c>
    </row>
    <row r="8" spans="1:11" ht="29.25" customHeight="1" x14ac:dyDescent="0.2">
      <c r="A8" s="671"/>
      <c r="B8" s="918"/>
      <c r="C8" s="919"/>
      <c r="D8" s="495" t="s">
        <v>301</v>
      </c>
      <c r="E8" s="461">
        <v>0.10144</v>
      </c>
      <c r="F8" s="461">
        <v>2.6460000000000001E-2</v>
      </c>
      <c r="G8" s="461">
        <v>8.9770000000000003E-2</v>
      </c>
      <c r="H8" s="461">
        <v>0.19849</v>
      </c>
      <c r="I8" s="461">
        <v>0.34917999999999999</v>
      </c>
      <c r="J8" s="461">
        <v>0.16719000000000001</v>
      </c>
      <c r="K8" s="462">
        <v>6.7470000000000002E-2</v>
      </c>
    </row>
    <row r="9" spans="1:11" ht="29.25" customHeight="1" x14ac:dyDescent="0.2">
      <c r="A9" s="682" t="s">
        <v>21</v>
      </c>
      <c r="B9" s="917">
        <v>1130957</v>
      </c>
      <c r="C9" s="915">
        <v>0.50795000000000001</v>
      </c>
      <c r="D9" s="494" t="s">
        <v>302</v>
      </c>
      <c r="E9" s="459">
        <v>0.10578</v>
      </c>
      <c r="F9" s="459">
        <v>1.8120000000000001E-2</v>
      </c>
      <c r="G9" s="459">
        <v>7.1690000000000004E-2</v>
      </c>
      <c r="H9" s="459">
        <v>0.18375</v>
      </c>
      <c r="I9" s="459">
        <v>0.36562</v>
      </c>
      <c r="J9" s="459">
        <v>0.17635000000000001</v>
      </c>
      <c r="K9" s="460">
        <v>7.8700000000000006E-2</v>
      </c>
    </row>
    <row r="10" spans="1:11" ht="29.25" customHeight="1" x14ac:dyDescent="0.2">
      <c r="A10" s="671"/>
      <c r="B10" s="918"/>
      <c r="C10" s="919"/>
      <c r="D10" s="495" t="s">
        <v>301</v>
      </c>
      <c r="E10" s="461">
        <v>3.091E-2</v>
      </c>
      <c r="F10" s="461">
        <v>1.8870000000000001E-2</v>
      </c>
      <c r="G10" s="461">
        <v>0.10038999999999999</v>
      </c>
      <c r="H10" s="461">
        <v>0.24345</v>
      </c>
      <c r="I10" s="461">
        <v>0.38846999999999998</v>
      </c>
      <c r="J10" s="461">
        <v>0.15139</v>
      </c>
      <c r="K10" s="462">
        <v>6.6540000000000002E-2</v>
      </c>
    </row>
    <row r="11" spans="1:11" ht="29.25" customHeight="1" x14ac:dyDescent="0.2">
      <c r="A11" s="682" t="s">
        <v>22</v>
      </c>
      <c r="B11" s="917">
        <v>1348187</v>
      </c>
      <c r="C11" s="915">
        <v>0.66749999999999998</v>
      </c>
      <c r="D11" s="494" t="s">
        <v>302</v>
      </c>
      <c r="E11" s="459">
        <v>1.9449999999999999E-2</v>
      </c>
      <c r="F11" s="459">
        <v>0.13427</v>
      </c>
      <c r="G11" s="459">
        <v>0.29659999999999997</v>
      </c>
      <c r="H11" s="459">
        <v>0.27843000000000001</v>
      </c>
      <c r="I11" s="459">
        <v>0.16420999999999999</v>
      </c>
      <c r="J11" s="459">
        <v>8.0009999999999998E-2</v>
      </c>
      <c r="K11" s="460">
        <v>2.7029999999999998E-2</v>
      </c>
    </row>
    <row r="12" spans="1:11" ht="29.25" customHeight="1" x14ac:dyDescent="0.2">
      <c r="A12" s="671"/>
      <c r="B12" s="918"/>
      <c r="C12" s="919"/>
      <c r="D12" s="495" t="s">
        <v>301</v>
      </c>
      <c r="E12" s="461">
        <v>1.6830000000000001E-2</v>
      </c>
      <c r="F12" s="461">
        <v>8.5870000000000002E-2</v>
      </c>
      <c r="G12" s="461">
        <v>0.22559000000000001</v>
      </c>
      <c r="H12" s="461">
        <v>0.28015000000000001</v>
      </c>
      <c r="I12" s="461">
        <v>0.23607</v>
      </c>
      <c r="J12" s="461">
        <v>0.11754000000000001</v>
      </c>
      <c r="K12" s="462">
        <v>3.7949999999999998E-2</v>
      </c>
    </row>
    <row r="13" spans="1:11" ht="29.25" customHeight="1" x14ac:dyDescent="0.2">
      <c r="A13" s="682" t="s">
        <v>397</v>
      </c>
      <c r="B13" s="917">
        <v>172951</v>
      </c>
      <c r="C13" s="915">
        <v>0.46559</v>
      </c>
      <c r="D13" s="494" t="s">
        <v>302</v>
      </c>
      <c r="E13" s="459">
        <v>0.14746999999999999</v>
      </c>
      <c r="F13" s="459">
        <v>7.1040000000000006E-2</v>
      </c>
      <c r="G13" s="459">
        <v>0.11226999999999999</v>
      </c>
      <c r="H13" s="459">
        <v>0.19717000000000001</v>
      </c>
      <c r="I13" s="459">
        <v>0.23174</v>
      </c>
      <c r="J13" s="459">
        <v>0.15240000000000001</v>
      </c>
      <c r="K13" s="460">
        <v>8.7910000000000002E-2</v>
      </c>
    </row>
    <row r="14" spans="1:11" ht="29.25" customHeight="1" x14ac:dyDescent="0.2">
      <c r="A14" s="671"/>
      <c r="B14" s="918"/>
      <c r="C14" s="919"/>
      <c r="D14" s="495" t="s">
        <v>301</v>
      </c>
      <c r="E14" s="461">
        <v>6.4409999999999995E-2</v>
      </c>
      <c r="F14" s="461">
        <v>4.9770000000000002E-2</v>
      </c>
      <c r="G14" s="461">
        <v>0.11355</v>
      </c>
      <c r="H14" s="461">
        <v>0.27134999999999998</v>
      </c>
      <c r="I14" s="461">
        <v>0.32056000000000001</v>
      </c>
      <c r="J14" s="461">
        <v>0.12064</v>
      </c>
      <c r="K14" s="462">
        <v>5.9720000000000002E-2</v>
      </c>
    </row>
    <row r="15" spans="1:11" ht="29.25" customHeight="1" x14ac:dyDescent="0.2">
      <c r="A15" s="682" t="s">
        <v>380</v>
      </c>
      <c r="B15" s="917">
        <v>31328</v>
      </c>
      <c r="C15" s="915">
        <v>0.45996999999999999</v>
      </c>
      <c r="D15" s="494" t="s">
        <v>302</v>
      </c>
      <c r="E15" s="459">
        <v>0.22137999999999999</v>
      </c>
      <c r="F15" s="459">
        <v>0.60570999999999997</v>
      </c>
      <c r="G15" s="459">
        <v>0.13364999999999999</v>
      </c>
      <c r="H15" s="459">
        <v>2.887E-2</v>
      </c>
      <c r="I15" s="459">
        <v>6.3099999999999996E-3</v>
      </c>
      <c r="J15" s="459">
        <v>1.3600000000000001E-3</v>
      </c>
      <c r="K15" s="460">
        <v>2.7200000000000002E-3</v>
      </c>
    </row>
    <row r="16" spans="1:11" ht="29.25" customHeight="1" x14ac:dyDescent="0.2">
      <c r="A16" s="671"/>
      <c r="B16" s="918"/>
      <c r="C16" s="919"/>
      <c r="D16" s="495" t="s">
        <v>301</v>
      </c>
      <c r="E16" s="461">
        <v>0.25013000000000002</v>
      </c>
      <c r="F16" s="461">
        <v>0.53478000000000003</v>
      </c>
      <c r="G16" s="461">
        <v>0.12942000000000001</v>
      </c>
      <c r="H16" s="461">
        <v>6.4479999999999996E-2</v>
      </c>
      <c r="I16" s="461">
        <v>1.617E-2</v>
      </c>
      <c r="J16" s="461">
        <v>1.5200000000000001E-3</v>
      </c>
      <c r="K16" s="462">
        <v>3.5000000000000001E-3</v>
      </c>
    </row>
    <row r="17" spans="1:11" ht="29.25" customHeight="1" x14ac:dyDescent="0.2">
      <c r="A17" s="670" t="s">
        <v>45</v>
      </c>
      <c r="B17" s="920">
        <v>25511</v>
      </c>
      <c r="C17" s="922">
        <v>0.48738999999999999</v>
      </c>
      <c r="D17" s="494" t="s">
        <v>302</v>
      </c>
      <c r="E17" s="459">
        <v>0.10920000000000001</v>
      </c>
      <c r="F17" s="459">
        <v>0.20899999999999999</v>
      </c>
      <c r="G17" s="459">
        <v>0.23114999999999999</v>
      </c>
      <c r="H17" s="459">
        <v>0.25024999999999997</v>
      </c>
      <c r="I17" s="459">
        <v>0.16869000000000001</v>
      </c>
      <c r="J17" s="459">
        <v>1.7850000000000001E-2</v>
      </c>
      <c r="K17" s="460">
        <v>1.3860000000000001E-2</v>
      </c>
    </row>
    <row r="18" spans="1:11" ht="29.25" customHeight="1" x14ac:dyDescent="0.2">
      <c r="A18" s="675"/>
      <c r="B18" s="921"/>
      <c r="C18" s="923"/>
      <c r="D18" s="496" t="s">
        <v>301</v>
      </c>
      <c r="E18" s="463">
        <v>0.11792999999999999</v>
      </c>
      <c r="F18" s="463">
        <v>0.13843</v>
      </c>
      <c r="G18" s="463">
        <v>0.19456999999999999</v>
      </c>
      <c r="H18" s="463">
        <v>0.28367999999999999</v>
      </c>
      <c r="I18" s="463">
        <v>0.21215000000000001</v>
      </c>
      <c r="J18" s="463">
        <v>3.1640000000000001E-2</v>
      </c>
      <c r="K18" s="464">
        <v>2.1590000000000002E-2</v>
      </c>
    </row>
    <row r="19" spans="1:11" ht="29.25" customHeight="1" x14ac:dyDescent="0.2">
      <c r="A19" s="682" t="s">
        <v>28</v>
      </c>
      <c r="B19" s="913">
        <v>3322340</v>
      </c>
      <c r="C19" s="915">
        <v>0.54310000000000003</v>
      </c>
      <c r="D19" s="497" t="s">
        <v>302</v>
      </c>
      <c r="E19" s="467">
        <v>7.4940000000000007E-2</v>
      </c>
      <c r="F19" s="467">
        <v>0.10473</v>
      </c>
      <c r="G19" s="467">
        <v>0.20924000000000001</v>
      </c>
      <c r="H19" s="467">
        <v>0.2341</v>
      </c>
      <c r="I19" s="467">
        <v>0.21651000000000001</v>
      </c>
      <c r="J19" s="467">
        <v>0.11373999999999999</v>
      </c>
      <c r="K19" s="468">
        <v>4.6739999999999997E-2</v>
      </c>
    </row>
    <row r="20" spans="1:11" ht="29.25" customHeight="1" thickBot="1" x14ac:dyDescent="0.25">
      <c r="A20" s="684"/>
      <c r="B20" s="914"/>
      <c r="C20" s="916"/>
      <c r="D20" s="498" t="s">
        <v>301</v>
      </c>
      <c r="E20" s="465">
        <v>4.3610000000000003E-2</v>
      </c>
      <c r="F20" s="465">
        <v>4.8759999999999998E-2</v>
      </c>
      <c r="G20" s="465">
        <v>0.14273</v>
      </c>
      <c r="H20" s="465">
        <v>0.24917</v>
      </c>
      <c r="I20" s="465">
        <v>0.31835999999999998</v>
      </c>
      <c r="J20" s="465">
        <v>0.14000000000000001</v>
      </c>
      <c r="K20" s="466">
        <v>5.7369999999999997E-2</v>
      </c>
    </row>
    <row r="21" spans="1:11" x14ac:dyDescent="0.2">
      <c r="C21" s="98"/>
    </row>
    <row r="22" spans="1:11" s="640" customFormat="1" ht="11.25" x14ac:dyDescent="0.2">
      <c r="A22" s="640" t="str">
        <f>"Anmerkungen. Datengrundlage: Volkshochschul-Statistik "&amp;Hilfswerte!B1&amp;"; Basis: "&amp;Tabelle1!$C$36&amp;" VHS."</f>
        <v>Anmerkungen. Datengrundlage: Volkshochschul-Statistik 2018; Basis: 874 VHS.</v>
      </c>
    </row>
    <row r="24" spans="1:11" x14ac:dyDescent="0.2">
      <c r="A24" s="650" t="s">
        <v>471</v>
      </c>
    </row>
    <row r="25" spans="1:11" x14ac:dyDescent="0.2">
      <c r="A25" s="650" t="s">
        <v>472</v>
      </c>
      <c r="D25" s="653" t="s">
        <v>461</v>
      </c>
    </row>
    <row r="26" spans="1:11" x14ac:dyDescent="0.2">
      <c r="A26" s="651"/>
    </row>
    <row r="27" spans="1:11" x14ac:dyDescent="0.2">
      <c r="A27" s="652" t="s">
        <v>473</v>
      </c>
    </row>
  </sheetData>
  <mergeCells count="36">
    <mergeCell ref="A1:K1"/>
    <mergeCell ref="B3:C3"/>
    <mergeCell ref="A5:A6"/>
    <mergeCell ref="B5:B6"/>
    <mergeCell ref="C5:C6"/>
    <mergeCell ref="A3:A4"/>
    <mergeCell ref="K3:K4"/>
    <mergeCell ref="J3:J4"/>
    <mergeCell ref="I3:I4"/>
    <mergeCell ref="H3:H4"/>
    <mergeCell ref="G3:G4"/>
    <mergeCell ref="F3:F4"/>
    <mergeCell ref="E3:E4"/>
    <mergeCell ref="D3:D4"/>
    <mergeCell ref="A2:K2"/>
    <mergeCell ref="A7:A8"/>
    <mergeCell ref="B7:B8"/>
    <mergeCell ref="C7:C8"/>
    <mergeCell ref="C15:C16"/>
    <mergeCell ref="A17:A18"/>
    <mergeCell ref="A9:A10"/>
    <mergeCell ref="B9:B10"/>
    <mergeCell ref="C9:C10"/>
    <mergeCell ref="A11:A12"/>
    <mergeCell ref="B11:B12"/>
    <mergeCell ref="C11:C12"/>
    <mergeCell ref="B17:B18"/>
    <mergeCell ref="C17:C18"/>
    <mergeCell ref="A13:A14"/>
    <mergeCell ref="B13:B14"/>
    <mergeCell ref="C13:C14"/>
    <mergeCell ref="A19:A20"/>
    <mergeCell ref="B19:B20"/>
    <mergeCell ref="C19:C20"/>
    <mergeCell ref="A15:A16"/>
    <mergeCell ref="B15:B16"/>
  </mergeCells>
  <conditionalFormatting sqref="A6 D6:K6 A8 A10 A12 A14 A16 A18">
    <cfRule type="cellIs" dxfId="298" priority="35" stopIfTrue="1" operator="equal">
      <formula>1</formula>
    </cfRule>
    <cfRule type="cellIs" dxfId="297" priority="36" stopIfTrue="1" operator="lessThan">
      <formula>0.0005</formula>
    </cfRule>
  </conditionalFormatting>
  <conditionalFormatting sqref="A5:K5">
    <cfRule type="cellIs" dxfId="296" priority="37" stopIfTrue="1" operator="equal">
      <formula>0</formula>
    </cfRule>
  </conditionalFormatting>
  <conditionalFormatting sqref="A7:K7">
    <cfRule type="cellIs" dxfId="295" priority="25" stopIfTrue="1" operator="equal">
      <formula>0</formula>
    </cfRule>
  </conditionalFormatting>
  <conditionalFormatting sqref="A9:K9">
    <cfRule type="cellIs" dxfId="294" priority="21" stopIfTrue="1" operator="equal">
      <formula>0</formula>
    </cfRule>
  </conditionalFormatting>
  <conditionalFormatting sqref="A11:K11">
    <cfRule type="cellIs" dxfId="293" priority="17" stopIfTrue="1" operator="equal">
      <formula>0</formula>
    </cfRule>
  </conditionalFormatting>
  <conditionalFormatting sqref="A13:K13">
    <cfRule type="cellIs" dxfId="292" priority="13" stopIfTrue="1" operator="equal">
      <formula>0</formula>
    </cfRule>
  </conditionalFormatting>
  <conditionalFormatting sqref="A15:K15">
    <cfRule type="cellIs" dxfId="291" priority="9" stopIfTrue="1" operator="equal">
      <formula>0</formula>
    </cfRule>
  </conditionalFormatting>
  <conditionalFormatting sqref="A17:K17">
    <cfRule type="cellIs" dxfId="290" priority="5" stopIfTrue="1" operator="equal">
      <formula>0</formula>
    </cfRule>
  </conditionalFormatting>
  <conditionalFormatting sqref="B19:K19">
    <cfRule type="cellIs" dxfId="289" priority="1" stopIfTrue="1" operator="equal">
      <formula>0</formula>
    </cfRule>
  </conditionalFormatting>
  <conditionalFormatting sqref="D8:K8">
    <cfRule type="cellIs" dxfId="288" priority="30" stopIfTrue="1" operator="equal">
      <formula>1</formula>
    </cfRule>
    <cfRule type="cellIs" dxfId="287" priority="31" stopIfTrue="1" operator="lessThan">
      <formula>0.0005</formula>
    </cfRule>
  </conditionalFormatting>
  <conditionalFormatting sqref="D10:K10">
    <cfRule type="cellIs" dxfId="286" priority="22" stopIfTrue="1" operator="equal">
      <formula>1</formula>
    </cfRule>
    <cfRule type="cellIs" dxfId="285" priority="23" stopIfTrue="1" operator="lessThan">
      <formula>0.0005</formula>
    </cfRule>
  </conditionalFormatting>
  <conditionalFormatting sqref="D12:K12">
    <cfRule type="cellIs" dxfId="284" priority="18" stopIfTrue="1" operator="equal">
      <formula>1</formula>
    </cfRule>
    <cfRule type="cellIs" dxfId="283" priority="19" stopIfTrue="1" operator="lessThan">
      <formula>0.0005</formula>
    </cfRule>
  </conditionalFormatting>
  <conditionalFormatting sqref="D14:K14">
    <cfRule type="cellIs" dxfId="282" priority="14" stopIfTrue="1" operator="equal">
      <formula>1</formula>
    </cfRule>
    <cfRule type="cellIs" dxfId="281" priority="15" stopIfTrue="1" operator="lessThan">
      <formula>0.0005</formula>
    </cfRule>
  </conditionalFormatting>
  <conditionalFormatting sqref="D16:K16">
    <cfRule type="cellIs" dxfId="280" priority="10" stopIfTrue="1" operator="equal">
      <formula>1</formula>
    </cfRule>
    <cfRule type="cellIs" dxfId="279" priority="11" stopIfTrue="1" operator="lessThan">
      <formula>0.0005</formula>
    </cfRule>
  </conditionalFormatting>
  <conditionalFormatting sqref="D18:K18">
    <cfRule type="cellIs" dxfId="278" priority="6" stopIfTrue="1" operator="equal">
      <formula>1</formula>
    </cfRule>
    <cfRule type="cellIs" dxfId="277" priority="7" stopIfTrue="1" operator="lessThan">
      <formula>0.0005</formula>
    </cfRule>
  </conditionalFormatting>
  <conditionalFormatting sqref="D20:K20">
    <cfRule type="cellIs" dxfId="276" priority="2" stopIfTrue="1" operator="equal">
      <formula>1</formula>
    </cfRule>
    <cfRule type="cellIs" dxfId="275" priority="3" stopIfTrue="1" operator="lessThan">
      <formula>0.0005</formula>
    </cfRule>
  </conditionalFormatting>
  <hyperlinks>
    <hyperlink ref="A27" r:id="rId1" display="Publikation und Tabellen stehen unter der Lizenz CC BY-SA DEED 4.0." xr:uid="{64651C76-AD24-4CB3-AA70-A5C06C6D8204}"/>
    <hyperlink ref="D25" r:id="rId2" xr:uid="{32032D7E-A45F-490F-9F45-596E7A989BCF}"/>
  </hyperlinks>
  <pageMargins left="0.7" right="0.7" top="0.78740157499999996" bottom="0.78740157499999996" header="0.3" footer="0.3"/>
  <pageSetup paperSize="9" scale="81" orientation="portrait"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5B133-021D-41E7-ACF6-03DFCBAACD08}">
  <dimension ref="A1:R45"/>
  <sheetViews>
    <sheetView view="pageBreakPreview" zoomScaleNormal="100" zoomScaleSheetLayoutView="100" workbookViewId="0">
      <selection sqref="A1:H1"/>
    </sheetView>
  </sheetViews>
  <sheetFormatPr baseColWidth="10" defaultRowHeight="12.75" x14ac:dyDescent="0.2"/>
  <cols>
    <col min="1" max="1" width="14" style="9" customWidth="1"/>
    <col min="2" max="2" width="11" style="9" customWidth="1"/>
    <col min="3" max="8" width="10.140625" style="9" customWidth="1"/>
    <col min="9" max="9" width="14.28515625" style="9" customWidth="1"/>
    <col min="10" max="11" width="10.140625" style="9" customWidth="1"/>
    <col min="12" max="12" width="10.7109375" style="9" customWidth="1"/>
    <col min="13" max="18" width="10.140625" style="9" customWidth="1"/>
    <col min="19" max="19" width="4.140625" style="9" customWidth="1"/>
    <col min="20" max="16384" width="11.42578125" style="9"/>
  </cols>
  <sheetData>
    <row r="1" spans="1:18" s="3" customFormat="1" ht="37.5" customHeight="1" thickBot="1" x14ac:dyDescent="0.25">
      <c r="A1" s="676" t="str">
        <f>"Tabelle 16: Teilnahme an Prüfungen nach Ländern " &amp;Hilfswerte!B1</f>
        <v>Tabelle 16: Teilnahme an Prüfungen nach Ländern 2018</v>
      </c>
      <c r="B1" s="676"/>
      <c r="C1" s="676"/>
      <c r="D1" s="676"/>
      <c r="E1" s="676"/>
      <c r="F1" s="676"/>
      <c r="G1" s="676"/>
      <c r="H1" s="676"/>
      <c r="I1" s="825" t="str">
        <f>"noch Tabelle 16: Teilnahme an Prüfungen nach Ländern " &amp;Hilfswerte!B1</f>
        <v>noch Tabelle 16: Teilnahme an Prüfungen nach Ländern 2018</v>
      </c>
      <c r="J1" s="826"/>
      <c r="K1" s="826"/>
      <c r="L1" s="826"/>
      <c r="M1" s="826"/>
      <c r="N1" s="826"/>
      <c r="O1" s="826"/>
      <c r="P1" s="826"/>
      <c r="Q1" s="826"/>
      <c r="R1" s="827"/>
    </row>
    <row r="2" spans="1:18" ht="25.5" customHeight="1" x14ac:dyDescent="0.2">
      <c r="A2" s="875" t="s">
        <v>14</v>
      </c>
      <c r="B2" s="938" t="s">
        <v>28</v>
      </c>
      <c r="C2" s="941" t="s">
        <v>324</v>
      </c>
      <c r="D2" s="942"/>
      <c r="E2" s="942"/>
      <c r="F2" s="942"/>
      <c r="G2" s="942"/>
      <c r="H2" s="943"/>
      <c r="I2" s="875" t="s">
        <v>14</v>
      </c>
      <c r="J2" s="941" t="s">
        <v>325</v>
      </c>
      <c r="K2" s="942"/>
      <c r="L2" s="942"/>
      <c r="M2" s="942"/>
      <c r="N2" s="942"/>
      <c r="O2" s="942"/>
      <c r="P2" s="942"/>
      <c r="Q2" s="942"/>
      <c r="R2" s="943"/>
    </row>
    <row r="3" spans="1:18" ht="13.5" customHeight="1" x14ac:dyDescent="0.2">
      <c r="A3" s="876"/>
      <c r="B3" s="939"/>
      <c r="C3" s="123" t="s">
        <v>9</v>
      </c>
      <c r="D3" s="944" t="s">
        <v>434</v>
      </c>
      <c r="E3" s="945"/>
      <c r="F3" s="945"/>
      <c r="G3" s="945"/>
      <c r="H3" s="946"/>
      <c r="I3" s="876"/>
      <c r="J3" s="123" t="s">
        <v>9</v>
      </c>
      <c r="K3" s="944" t="s">
        <v>434</v>
      </c>
      <c r="L3" s="945"/>
      <c r="M3" s="945"/>
      <c r="N3" s="945"/>
      <c r="O3" s="945"/>
      <c r="P3" s="945"/>
      <c r="Q3" s="945"/>
      <c r="R3" s="946"/>
    </row>
    <row r="4" spans="1:18" ht="135.75" customHeight="1" x14ac:dyDescent="0.2">
      <c r="A4" s="880"/>
      <c r="B4" s="940"/>
      <c r="C4" s="469" t="s">
        <v>9</v>
      </c>
      <c r="D4" s="364" t="s">
        <v>326</v>
      </c>
      <c r="E4" s="470" t="s">
        <v>381</v>
      </c>
      <c r="F4" s="124" t="s">
        <v>382</v>
      </c>
      <c r="G4" s="124" t="s">
        <v>383</v>
      </c>
      <c r="H4" s="127" t="s">
        <v>384</v>
      </c>
      <c r="I4" s="876"/>
      <c r="J4" s="123" t="s">
        <v>9</v>
      </c>
      <c r="K4" s="87" t="s">
        <v>445</v>
      </c>
      <c r="L4" s="125" t="s">
        <v>422</v>
      </c>
      <c r="M4" s="125" t="s">
        <v>423</v>
      </c>
      <c r="N4" s="125" t="s">
        <v>327</v>
      </c>
      <c r="O4" s="125" t="s">
        <v>328</v>
      </c>
      <c r="P4" s="126" t="s">
        <v>421</v>
      </c>
      <c r="Q4" s="126" t="s">
        <v>448</v>
      </c>
      <c r="R4" s="127" t="s">
        <v>447</v>
      </c>
    </row>
    <row r="5" spans="1:18" s="96" customFormat="1" x14ac:dyDescent="0.2">
      <c r="A5" s="668" t="s">
        <v>83</v>
      </c>
      <c r="B5" s="394">
        <v>59152</v>
      </c>
      <c r="C5" s="129">
        <v>505</v>
      </c>
      <c r="D5" s="129">
        <v>151</v>
      </c>
      <c r="E5" s="129">
        <v>104</v>
      </c>
      <c r="F5" s="130">
        <v>57</v>
      </c>
      <c r="G5" s="129">
        <v>184</v>
      </c>
      <c r="H5" s="478">
        <v>9</v>
      </c>
      <c r="I5" s="668" t="s">
        <v>83</v>
      </c>
      <c r="J5" s="394">
        <v>58647</v>
      </c>
      <c r="K5" s="395">
        <v>61</v>
      </c>
      <c r="L5" s="129">
        <v>1121</v>
      </c>
      <c r="M5" s="129">
        <v>7315</v>
      </c>
      <c r="N5" s="129">
        <v>11271</v>
      </c>
      <c r="O5" s="130">
        <v>26225</v>
      </c>
      <c r="P5" s="129">
        <v>3164</v>
      </c>
      <c r="Q5" s="129">
        <v>8371</v>
      </c>
      <c r="R5" s="608">
        <v>1119</v>
      </c>
    </row>
    <row r="6" spans="1:18" s="2" customFormat="1" ht="11.25" x14ac:dyDescent="0.2">
      <c r="A6" s="669"/>
      <c r="B6" s="473">
        <v>1</v>
      </c>
      <c r="C6" s="477">
        <v>8.5400000000000007E-3</v>
      </c>
      <c r="D6" s="477">
        <v>0.29901</v>
      </c>
      <c r="E6" s="477">
        <v>0.20594000000000001</v>
      </c>
      <c r="F6" s="477">
        <v>0.11287</v>
      </c>
      <c r="G6" s="477">
        <v>0.36436000000000002</v>
      </c>
      <c r="H6" s="479">
        <v>1.7819999999999999E-2</v>
      </c>
      <c r="I6" s="669"/>
      <c r="J6" s="485">
        <v>0.99146000000000001</v>
      </c>
      <c r="K6" s="486">
        <v>1.0399999999999999E-3</v>
      </c>
      <c r="L6" s="477">
        <v>1.9109999999999999E-2</v>
      </c>
      <c r="M6" s="477">
        <v>0.12472999999999999</v>
      </c>
      <c r="N6" s="477">
        <v>0.19217999999999999</v>
      </c>
      <c r="O6" s="477">
        <v>0.44717000000000001</v>
      </c>
      <c r="P6" s="477">
        <v>5.3949999999999998E-2</v>
      </c>
      <c r="Q6" s="477">
        <v>0.14274000000000001</v>
      </c>
      <c r="R6" s="479">
        <v>1.908E-2</v>
      </c>
    </row>
    <row r="7" spans="1:18" s="96" customFormat="1" x14ac:dyDescent="0.2">
      <c r="A7" s="669" t="s">
        <v>84</v>
      </c>
      <c r="B7" s="403">
        <v>41930</v>
      </c>
      <c r="C7" s="133">
        <v>793</v>
      </c>
      <c r="D7" s="133">
        <v>611</v>
      </c>
      <c r="E7" s="133">
        <v>19</v>
      </c>
      <c r="F7" s="134">
        <v>0</v>
      </c>
      <c r="G7" s="133">
        <v>85</v>
      </c>
      <c r="H7" s="480">
        <v>78</v>
      </c>
      <c r="I7" s="669" t="s">
        <v>84</v>
      </c>
      <c r="J7" s="132">
        <v>41137</v>
      </c>
      <c r="K7" s="156">
        <v>0</v>
      </c>
      <c r="L7" s="133">
        <v>6</v>
      </c>
      <c r="M7" s="133">
        <v>4404</v>
      </c>
      <c r="N7" s="133">
        <v>14190</v>
      </c>
      <c r="O7" s="134">
        <v>12457</v>
      </c>
      <c r="P7" s="133">
        <v>148</v>
      </c>
      <c r="Q7" s="133">
        <v>7483</v>
      </c>
      <c r="R7" s="609">
        <v>2449</v>
      </c>
    </row>
    <row r="8" spans="1:18" s="2" customFormat="1" ht="11.25" x14ac:dyDescent="0.2">
      <c r="A8" s="669"/>
      <c r="B8" s="473">
        <v>1</v>
      </c>
      <c r="C8" s="477">
        <v>1.891E-2</v>
      </c>
      <c r="D8" s="477">
        <v>0.77049000000000001</v>
      </c>
      <c r="E8" s="477">
        <v>2.3959999999999999E-2</v>
      </c>
      <c r="F8" s="477">
        <v>0</v>
      </c>
      <c r="G8" s="477">
        <v>0.10718999999999999</v>
      </c>
      <c r="H8" s="479">
        <v>9.8360000000000003E-2</v>
      </c>
      <c r="I8" s="669"/>
      <c r="J8" s="485">
        <v>0.98109000000000002</v>
      </c>
      <c r="K8" s="486">
        <v>0</v>
      </c>
      <c r="L8" s="477">
        <v>1.4999999999999999E-4</v>
      </c>
      <c r="M8" s="477">
        <v>0.10706</v>
      </c>
      <c r="N8" s="477">
        <v>0.34494000000000002</v>
      </c>
      <c r="O8" s="477">
        <v>0.30281999999999998</v>
      </c>
      <c r="P8" s="477">
        <v>3.5999999999999999E-3</v>
      </c>
      <c r="Q8" s="477">
        <v>0.18190000000000001</v>
      </c>
      <c r="R8" s="479">
        <v>5.953E-2</v>
      </c>
    </row>
    <row r="9" spans="1:18" s="96" customFormat="1" x14ac:dyDescent="0.2">
      <c r="A9" s="669" t="s">
        <v>85</v>
      </c>
      <c r="B9" s="403">
        <v>15729</v>
      </c>
      <c r="C9" s="133">
        <v>0</v>
      </c>
      <c r="D9" s="133">
        <v>0</v>
      </c>
      <c r="E9" s="133">
        <v>0</v>
      </c>
      <c r="F9" s="134">
        <v>0</v>
      </c>
      <c r="G9" s="133">
        <v>0</v>
      </c>
      <c r="H9" s="480">
        <v>0</v>
      </c>
      <c r="I9" s="669" t="s">
        <v>85</v>
      </c>
      <c r="J9" s="132">
        <v>15729</v>
      </c>
      <c r="K9" s="156">
        <v>0</v>
      </c>
      <c r="L9" s="133">
        <v>650</v>
      </c>
      <c r="M9" s="133">
        <v>1070</v>
      </c>
      <c r="N9" s="133">
        <v>7667</v>
      </c>
      <c r="O9" s="134">
        <v>751</v>
      </c>
      <c r="P9" s="133">
        <v>2774</v>
      </c>
      <c r="Q9" s="133">
        <v>2772</v>
      </c>
      <c r="R9" s="609">
        <v>45</v>
      </c>
    </row>
    <row r="10" spans="1:18" s="2" customFormat="1" ht="11.25" x14ac:dyDescent="0.2">
      <c r="A10" s="669"/>
      <c r="B10" s="473">
        <v>1</v>
      </c>
      <c r="C10" s="477">
        <v>0</v>
      </c>
      <c r="D10" s="477">
        <v>0</v>
      </c>
      <c r="E10" s="477">
        <v>0</v>
      </c>
      <c r="F10" s="477">
        <v>0</v>
      </c>
      <c r="G10" s="477">
        <v>0</v>
      </c>
      <c r="H10" s="479">
        <v>0</v>
      </c>
      <c r="I10" s="669"/>
      <c r="J10" s="485">
        <v>1</v>
      </c>
      <c r="K10" s="486">
        <v>0</v>
      </c>
      <c r="L10" s="477">
        <v>4.1320000000000003E-2</v>
      </c>
      <c r="M10" s="477">
        <v>6.8029999999999993E-2</v>
      </c>
      <c r="N10" s="477">
        <v>0.48743999999999998</v>
      </c>
      <c r="O10" s="477">
        <v>4.7750000000000001E-2</v>
      </c>
      <c r="P10" s="477">
        <v>0.17635999999999999</v>
      </c>
      <c r="Q10" s="477">
        <v>0.17623</v>
      </c>
      <c r="R10" s="479">
        <v>2.8600000000000001E-3</v>
      </c>
    </row>
    <row r="11" spans="1:18" s="96" customFormat="1" x14ac:dyDescent="0.2">
      <c r="A11" s="669" t="s">
        <v>86</v>
      </c>
      <c r="B11" s="403">
        <v>4114</v>
      </c>
      <c r="C11" s="133">
        <v>258</v>
      </c>
      <c r="D11" s="133">
        <v>113</v>
      </c>
      <c r="E11" s="133">
        <v>78</v>
      </c>
      <c r="F11" s="134">
        <v>56</v>
      </c>
      <c r="G11" s="133">
        <v>11</v>
      </c>
      <c r="H11" s="480">
        <v>0</v>
      </c>
      <c r="I11" s="669" t="s">
        <v>86</v>
      </c>
      <c r="J11" s="132">
        <v>3856</v>
      </c>
      <c r="K11" s="156">
        <v>24</v>
      </c>
      <c r="L11" s="133">
        <v>133</v>
      </c>
      <c r="M11" s="133">
        <v>173</v>
      </c>
      <c r="N11" s="133">
        <v>710</v>
      </c>
      <c r="O11" s="134">
        <v>1306</v>
      </c>
      <c r="P11" s="133">
        <v>12</v>
      </c>
      <c r="Q11" s="133">
        <v>1485</v>
      </c>
      <c r="R11" s="609">
        <v>13</v>
      </c>
    </row>
    <row r="12" spans="1:18" s="2" customFormat="1" ht="11.25" x14ac:dyDescent="0.2">
      <c r="A12" s="669"/>
      <c r="B12" s="473">
        <v>1</v>
      </c>
      <c r="C12" s="477">
        <v>6.2710000000000002E-2</v>
      </c>
      <c r="D12" s="477">
        <v>0.43797999999999998</v>
      </c>
      <c r="E12" s="477">
        <v>0.30232999999999999</v>
      </c>
      <c r="F12" s="477">
        <v>0.21704999999999999</v>
      </c>
      <c r="G12" s="477">
        <v>4.2639999999999997E-2</v>
      </c>
      <c r="H12" s="479">
        <v>0</v>
      </c>
      <c r="I12" s="669"/>
      <c r="J12" s="485">
        <v>0.93728999999999996</v>
      </c>
      <c r="K12" s="486">
        <v>6.2199999999999998E-3</v>
      </c>
      <c r="L12" s="477">
        <v>3.449E-2</v>
      </c>
      <c r="M12" s="477">
        <v>4.487E-2</v>
      </c>
      <c r="N12" s="477">
        <v>0.18412999999999999</v>
      </c>
      <c r="O12" s="477">
        <v>0.33868999999999999</v>
      </c>
      <c r="P12" s="477">
        <v>3.1099999999999999E-3</v>
      </c>
      <c r="Q12" s="477">
        <v>0.38511000000000001</v>
      </c>
      <c r="R12" s="479">
        <v>3.3700000000000002E-3</v>
      </c>
    </row>
    <row r="13" spans="1:18" s="96" customFormat="1" x14ac:dyDescent="0.2">
      <c r="A13" s="669" t="s">
        <v>87</v>
      </c>
      <c r="B13" s="403">
        <v>4729</v>
      </c>
      <c r="C13" s="133">
        <v>35</v>
      </c>
      <c r="D13" s="133">
        <v>14</v>
      </c>
      <c r="E13" s="133">
        <v>21</v>
      </c>
      <c r="F13" s="134">
        <v>0</v>
      </c>
      <c r="G13" s="133">
        <v>0</v>
      </c>
      <c r="H13" s="480">
        <v>0</v>
      </c>
      <c r="I13" s="669" t="s">
        <v>87</v>
      </c>
      <c r="J13" s="132">
        <v>4694</v>
      </c>
      <c r="K13" s="156">
        <v>0</v>
      </c>
      <c r="L13" s="133">
        <v>0</v>
      </c>
      <c r="M13" s="133">
        <v>292</v>
      </c>
      <c r="N13" s="133">
        <v>483</v>
      </c>
      <c r="O13" s="134">
        <v>1478</v>
      </c>
      <c r="P13" s="133">
        <v>131</v>
      </c>
      <c r="Q13" s="133">
        <v>749</v>
      </c>
      <c r="R13" s="609">
        <v>1561</v>
      </c>
    </row>
    <row r="14" spans="1:18" s="2" customFormat="1" ht="11.25" x14ac:dyDescent="0.2">
      <c r="A14" s="669"/>
      <c r="B14" s="473">
        <v>1</v>
      </c>
      <c r="C14" s="477">
        <v>7.4000000000000003E-3</v>
      </c>
      <c r="D14" s="477">
        <v>0.4</v>
      </c>
      <c r="E14" s="477">
        <v>0.6</v>
      </c>
      <c r="F14" s="477">
        <v>0</v>
      </c>
      <c r="G14" s="477">
        <v>0</v>
      </c>
      <c r="H14" s="479">
        <v>0</v>
      </c>
      <c r="I14" s="669"/>
      <c r="J14" s="485">
        <v>0.99260000000000004</v>
      </c>
      <c r="K14" s="486">
        <v>0</v>
      </c>
      <c r="L14" s="477">
        <v>0</v>
      </c>
      <c r="M14" s="477">
        <v>6.2210000000000001E-2</v>
      </c>
      <c r="N14" s="477">
        <v>0.10290000000000001</v>
      </c>
      <c r="O14" s="477">
        <v>0.31486999999999998</v>
      </c>
      <c r="P14" s="477">
        <v>2.7910000000000001E-2</v>
      </c>
      <c r="Q14" s="477">
        <v>0.15956999999999999</v>
      </c>
      <c r="R14" s="479">
        <v>0.33255000000000001</v>
      </c>
    </row>
    <row r="15" spans="1:18" s="96" customFormat="1" x14ac:dyDescent="0.2">
      <c r="A15" s="669" t="s">
        <v>88</v>
      </c>
      <c r="B15" s="403">
        <v>5448</v>
      </c>
      <c r="C15" s="133">
        <v>0</v>
      </c>
      <c r="D15" s="133">
        <v>0</v>
      </c>
      <c r="E15" s="133">
        <v>0</v>
      </c>
      <c r="F15" s="134">
        <v>0</v>
      </c>
      <c r="G15" s="133">
        <v>0</v>
      </c>
      <c r="H15" s="480">
        <v>0</v>
      </c>
      <c r="I15" s="669" t="s">
        <v>88</v>
      </c>
      <c r="J15" s="132">
        <v>5448</v>
      </c>
      <c r="K15" s="156">
        <v>0</v>
      </c>
      <c r="L15" s="133">
        <v>0</v>
      </c>
      <c r="M15" s="133">
        <v>154</v>
      </c>
      <c r="N15" s="133">
        <v>1334</v>
      </c>
      <c r="O15" s="134">
        <v>1916</v>
      </c>
      <c r="P15" s="133">
        <v>69</v>
      </c>
      <c r="Q15" s="133">
        <v>1818</v>
      </c>
      <c r="R15" s="609">
        <v>157</v>
      </c>
    </row>
    <row r="16" spans="1:18" s="2" customFormat="1" ht="11.25" x14ac:dyDescent="0.2">
      <c r="A16" s="669"/>
      <c r="B16" s="473">
        <v>1</v>
      </c>
      <c r="C16" s="477">
        <v>0</v>
      </c>
      <c r="D16" s="477">
        <v>0</v>
      </c>
      <c r="E16" s="477">
        <v>0</v>
      </c>
      <c r="F16" s="477">
        <v>0</v>
      </c>
      <c r="G16" s="477">
        <v>0</v>
      </c>
      <c r="H16" s="479">
        <v>0</v>
      </c>
      <c r="I16" s="669"/>
      <c r="J16" s="485">
        <v>1</v>
      </c>
      <c r="K16" s="486">
        <v>0</v>
      </c>
      <c r="L16" s="477">
        <v>0</v>
      </c>
      <c r="M16" s="477">
        <v>2.827E-2</v>
      </c>
      <c r="N16" s="477">
        <v>0.24485999999999999</v>
      </c>
      <c r="O16" s="477">
        <v>0.35169</v>
      </c>
      <c r="P16" s="477">
        <v>1.2670000000000001E-2</v>
      </c>
      <c r="Q16" s="477">
        <v>0.3337</v>
      </c>
      <c r="R16" s="479">
        <v>2.8819999999999998E-2</v>
      </c>
    </row>
    <row r="17" spans="1:18" s="96" customFormat="1" x14ac:dyDescent="0.2">
      <c r="A17" s="669" t="s">
        <v>89</v>
      </c>
      <c r="B17" s="403">
        <v>27186</v>
      </c>
      <c r="C17" s="133">
        <v>205</v>
      </c>
      <c r="D17" s="133">
        <v>133</v>
      </c>
      <c r="E17" s="133">
        <v>54</v>
      </c>
      <c r="F17" s="134">
        <v>18</v>
      </c>
      <c r="G17" s="133">
        <v>0</v>
      </c>
      <c r="H17" s="480">
        <v>0</v>
      </c>
      <c r="I17" s="669" t="s">
        <v>89</v>
      </c>
      <c r="J17" s="132">
        <v>26981</v>
      </c>
      <c r="K17" s="156">
        <v>31</v>
      </c>
      <c r="L17" s="133">
        <v>507</v>
      </c>
      <c r="M17" s="133">
        <v>2211</v>
      </c>
      <c r="N17" s="133">
        <v>7201</v>
      </c>
      <c r="O17" s="134">
        <v>11969</v>
      </c>
      <c r="P17" s="133">
        <v>565</v>
      </c>
      <c r="Q17" s="133">
        <v>3738</v>
      </c>
      <c r="R17" s="609">
        <v>759</v>
      </c>
    </row>
    <row r="18" spans="1:18" s="2" customFormat="1" ht="11.25" x14ac:dyDescent="0.2">
      <c r="A18" s="669"/>
      <c r="B18" s="473">
        <v>1</v>
      </c>
      <c r="C18" s="477">
        <v>7.5399999999999998E-3</v>
      </c>
      <c r="D18" s="477">
        <v>0.64878000000000002</v>
      </c>
      <c r="E18" s="477">
        <v>0.26340999999999998</v>
      </c>
      <c r="F18" s="477">
        <v>8.7800000000000003E-2</v>
      </c>
      <c r="G18" s="477">
        <v>0</v>
      </c>
      <c r="H18" s="479">
        <v>0</v>
      </c>
      <c r="I18" s="669"/>
      <c r="J18" s="485">
        <v>0.99246000000000001</v>
      </c>
      <c r="K18" s="486">
        <v>1.15E-3</v>
      </c>
      <c r="L18" s="477">
        <v>1.8790000000000001E-2</v>
      </c>
      <c r="M18" s="477">
        <v>8.1949999999999995E-2</v>
      </c>
      <c r="N18" s="477">
        <v>0.26689000000000002</v>
      </c>
      <c r="O18" s="477">
        <v>0.44361</v>
      </c>
      <c r="P18" s="477">
        <v>2.094E-2</v>
      </c>
      <c r="Q18" s="477">
        <v>0.13854</v>
      </c>
      <c r="R18" s="479">
        <v>2.8129999999999999E-2</v>
      </c>
    </row>
    <row r="19" spans="1:18" s="96" customFormat="1" ht="12.75" customHeight="1" x14ac:dyDescent="0.2">
      <c r="A19" s="669" t="s">
        <v>90</v>
      </c>
      <c r="B19" s="403">
        <v>2260</v>
      </c>
      <c r="C19" s="133">
        <v>188</v>
      </c>
      <c r="D19" s="133">
        <v>53</v>
      </c>
      <c r="E19" s="133">
        <v>135</v>
      </c>
      <c r="F19" s="134">
        <v>0</v>
      </c>
      <c r="G19" s="133">
        <v>0</v>
      </c>
      <c r="H19" s="480">
        <v>0</v>
      </c>
      <c r="I19" s="669" t="s">
        <v>90</v>
      </c>
      <c r="J19" s="132">
        <v>2072</v>
      </c>
      <c r="K19" s="156">
        <v>0</v>
      </c>
      <c r="L19" s="133">
        <v>21</v>
      </c>
      <c r="M19" s="133">
        <v>190</v>
      </c>
      <c r="N19" s="133">
        <v>572</v>
      </c>
      <c r="O19" s="134">
        <v>763</v>
      </c>
      <c r="P19" s="133">
        <v>8</v>
      </c>
      <c r="Q19" s="133">
        <v>434</v>
      </c>
      <c r="R19" s="609">
        <v>84</v>
      </c>
    </row>
    <row r="20" spans="1:18" s="2" customFormat="1" ht="11.25" x14ac:dyDescent="0.2">
      <c r="A20" s="669"/>
      <c r="B20" s="473">
        <v>1</v>
      </c>
      <c r="C20" s="477">
        <v>8.319E-2</v>
      </c>
      <c r="D20" s="477">
        <v>0.28190999999999999</v>
      </c>
      <c r="E20" s="477">
        <v>0.71809000000000001</v>
      </c>
      <c r="F20" s="477">
        <v>0</v>
      </c>
      <c r="G20" s="477">
        <v>0</v>
      </c>
      <c r="H20" s="479">
        <v>0</v>
      </c>
      <c r="I20" s="669"/>
      <c r="J20" s="485">
        <v>0.91681000000000001</v>
      </c>
      <c r="K20" s="486">
        <v>0</v>
      </c>
      <c r="L20" s="477">
        <v>1.014E-2</v>
      </c>
      <c r="M20" s="477">
        <v>9.1700000000000004E-2</v>
      </c>
      <c r="N20" s="477">
        <v>0.27606000000000003</v>
      </c>
      <c r="O20" s="477">
        <v>0.36824000000000001</v>
      </c>
      <c r="P20" s="477">
        <v>3.8600000000000001E-3</v>
      </c>
      <c r="Q20" s="477">
        <v>0.20946000000000001</v>
      </c>
      <c r="R20" s="479">
        <v>4.054E-2</v>
      </c>
    </row>
    <row r="21" spans="1:18" s="96" customFormat="1" x14ac:dyDescent="0.2">
      <c r="A21" s="669" t="s">
        <v>91</v>
      </c>
      <c r="B21" s="403">
        <v>43829</v>
      </c>
      <c r="C21" s="133">
        <v>1793</v>
      </c>
      <c r="D21" s="133">
        <v>829</v>
      </c>
      <c r="E21" s="133">
        <v>938</v>
      </c>
      <c r="F21" s="134">
        <v>0</v>
      </c>
      <c r="G21" s="133">
        <v>13</v>
      </c>
      <c r="H21" s="480">
        <v>13</v>
      </c>
      <c r="I21" s="669" t="s">
        <v>91</v>
      </c>
      <c r="J21" s="132">
        <v>42036</v>
      </c>
      <c r="K21" s="156">
        <v>756</v>
      </c>
      <c r="L21" s="133">
        <v>828</v>
      </c>
      <c r="M21" s="133">
        <v>6374</v>
      </c>
      <c r="N21" s="133">
        <v>5364</v>
      </c>
      <c r="O21" s="134">
        <v>14967</v>
      </c>
      <c r="P21" s="133">
        <v>2857</v>
      </c>
      <c r="Q21" s="133">
        <v>9918</v>
      </c>
      <c r="R21" s="609">
        <v>972</v>
      </c>
    </row>
    <row r="22" spans="1:18" s="2" customFormat="1" ht="11.25" x14ac:dyDescent="0.2">
      <c r="A22" s="669"/>
      <c r="B22" s="473">
        <v>1</v>
      </c>
      <c r="C22" s="477">
        <v>4.0910000000000002E-2</v>
      </c>
      <c r="D22" s="477">
        <v>0.46234999999999998</v>
      </c>
      <c r="E22" s="477">
        <v>0.52315</v>
      </c>
      <c r="F22" s="477">
        <v>0</v>
      </c>
      <c r="G22" s="477">
        <v>7.2500000000000004E-3</v>
      </c>
      <c r="H22" s="479">
        <v>7.2500000000000004E-3</v>
      </c>
      <c r="I22" s="669"/>
      <c r="J22" s="485">
        <v>0.95909</v>
      </c>
      <c r="K22" s="486">
        <v>1.7979999999999999E-2</v>
      </c>
      <c r="L22" s="477">
        <v>1.9699999999999999E-2</v>
      </c>
      <c r="M22" s="477">
        <v>0.15162999999999999</v>
      </c>
      <c r="N22" s="477">
        <v>0.12759999999999999</v>
      </c>
      <c r="O22" s="477">
        <v>0.35604999999999998</v>
      </c>
      <c r="P22" s="477">
        <v>6.7970000000000003E-2</v>
      </c>
      <c r="Q22" s="477">
        <v>0.23594000000000001</v>
      </c>
      <c r="R22" s="479">
        <v>2.3120000000000002E-2</v>
      </c>
    </row>
    <row r="23" spans="1:18" s="96" customFormat="1" ht="12.75" customHeight="1" x14ac:dyDescent="0.2">
      <c r="A23" s="669" t="s">
        <v>92</v>
      </c>
      <c r="B23" s="403">
        <v>62070</v>
      </c>
      <c r="C23" s="133">
        <v>2534</v>
      </c>
      <c r="D23" s="133">
        <v>1423</v>
      </c>
      <c r="E23" s="133">
        <v>1002</v>
      </c>
      <c r="F23" s="134">
        <v>109</v>
      </c>
      <c r="G23" s="133">
        <v>0</v>
      </c>
      <c r="H23" s="480">
        <v>0</v>
      </c>
      <c r="I23" s="669" t="s">
        <v>92</v>
      </c>
      <c r="J23" s="132">
        <v>59536</v>
      </c>
      <c r="K23" s="156">
        <v>94</v>
      </c>
      <c r="L23" s="133">
        <v>993</v>
      </c>
      <c r="M23" s="133">
        <v>7208</v>
      </c>
      <c r="N23" s="133">
        <v>13489</v>
      </c>
      <c r="O23" s="134">
        <v>21665</v>
      </c>
      <c r="P23" s="133">
        <v>2727</v>
      </c>
      <c r="Q23" s="133">
        <v>11656</v>
      </c>
      <c r="R23" s="609">
        <v>1704</v>
      </c>
    </row>
    <row r="24" spans="1:18" s="2" customFormat="1" ht="11.25" x14ac:dyDescent="0.2">
      <c r="A24" s="669"/>
      <c r="B24" s="473">
        <v>1</v>
      </c>
      <c r="C24" s="477">
        <v>4.0820000000000002E-2</v>
      </c>
      <c r="D24" s="477">
        <v>0.56155999999999995</v>
      </c>
      <c r="E24" s="477">
        <v>0.39541999999999999</v>
      </c>
      <c r="F24" s="477">
        <v>4.301E-2</v>
      </c>
      <c r="G24" s="477">
        <v>0</v>
      </c>
      <c r="H24" s="479">
        <v>0</v>
      </c>
      <c r="I24" s="669"/>
      <c r="J24" s="485">
        <v>0.95918000000000003</v>
      </c>
      <c r="K24" s="486">
        <v>1.58E-3</v>
      </c>
      <c r="L24" s="477">
        <v>1.668E-2</v>
      </c>
      <c r="M24" s="477">
        <v>0.12107</v>
      </c>
      <c r="N24" s="477">
        <v>0.22656999999999999</v>
      </c>
      <c r="O24" s="477">
        <v>0.3639</v>
      </c>
      <c r="P24" s="477">
        <v>4.58E-2</v>
      </c>
      <c r="Q24" s="477">
        <v>0.19578000000000001</v>
      </c>
      <c r="R24" s="479">
        <v>2.862E-2</v>
      </c>
    </row>
    <row r="25" spans="1:18" s="96" customFormat="1" x14ac:dyDescent="0.2">
      <c r="A25" s="669" t="s">
        <v>93</v>
      </c>
      <c r="B25" s="403">
        <v>17975</v>
      </c>
      <c r="C25" s="133">
        <v>211</v>
      </c>
      <c r="D25" s="133">
        <v>110</v>
      </c>
      <c r="E25" s="133">
        <v>101</v>
      </c>
      <c r="F25" s="134">
        <v>0</v>
      </c>
      <c r="G25" s="133">
        <v>0</v>
      </c>
      <c r="H25" s="480">
        <v>0</v>
      </c>
      <c r="I25" s="669" t="s">
        <v>93</v>
      </c>
      <c r="J25" s="132">
        <v>17764</v>
      </c>
      <c r="K25" s="156">
        <v>0</v>
      </c>
      <c r="L25" s="133">
        <v>385</v>
      </c>
      <c r="M25" s="133">
        <v>1515</v>
      </c>
      <c r="N25" s="133">
        <v>3089</v>
      </c>
      <c r="O25" s="134">
        <v>8218</v>
      </c>
      <c r="P25" s="133">
        <v>819</v>
      </c>
      <c r="Q25" s="133">
        <v>3453</v>
      </c>
      <c r="R25" s="609">
        <v>285</v>
      </c>
    </row>
    <row r="26" spans="1:18" s="2" customFormat="1" ht="11.25" x14ac:dyDescent="0.2">
      <c r="A26" s="669"/>
      <c r="B26" s="473">
        <v>1</v>
      </c>
      <c r="C26" s="477">
        <v>1.174E-2</v>
      </c>
      <c r="D26" s="477">
        <v>0.52132999999999996</v>
      </c>
      <c r="E26" s="477">
        <v>0.47866999999999998</v>
      </c>
      <c r="F26" s="477">
        <v>0</v>
      </c>
      <c r="G26" s="477">
        <v>0</v>
      </c>
      <c r="H26" s="479">
        <v>0</v>
      </c>
      <c r="I26" s="669"/>
      <c r="J26" s="485">
        <v>0.98826000000000003</v>
      </c>
      <c r="K26" s="486">
        <v>0</v>
      </c>
      <c r="L26" s="477">
        <v>2.1669999999999998E-2</v>
      </c>
      <c r="M26" s="477">
        <v>8.5279999999999995E-2</v>
      </c>
      <c r="N26" s="477">
        <v>0.17388999999999999</v>
      </c>
      <c r="O26" s="477">
        <v>0.46261999999999998</v>
      </c>
      <c r="P26" s="477">
        <v>4.6100000000000002E-2</v>
      </c>
      <c r="Q26" s="477">
        <v>0.19438</v>
      </c>
      <c r="R26" s="479">
        <v>1.6039999999999999E-2</v>
      </c>
    </row>
    <row r="27" spans="1:18" s="96" customFormat="1" x14ac:dyDescent="0.2">
      <c r="A27" s="669" t="s">
        <v>94</v>
      </c>
      <c r="B27" s="403">
        <v>6114</v>
      </c>
      <c r="C27" s="133">
        <v>56</v>
      </c>
      <c r="D27" s="133">
        <v>14</v>
      </c>
      <c r="E27" s="133">
        <v>18</v>
      </c>
      <c r="F27" s="134">
        <v>0</v>
      </c>
      <c r="G27" s="133">
        <v>0</v>
      </c>
      <c r="H27" s="480">
        <v>24</v>
      </c>
      <c r="I27" s="669" t="s">
        <v>94</v>
      </c>
      <c r="J27" s="132">
        <v>6058</v>
      </c>
      <c r="K27" s="156">
        <v>7</v>
      </c>
      <c r="L27" s="133">
        <v>159</v>
      </c>
      <c r="M27" s="133">
        <v>1125</v>
      </c>
      <c r="N27" s="133">
        <v>775</v>
      </c>
      <c r="O27" s="134">
        <v>1055</v>
      </c>
      <c r="P27" s="133">
        <v>19</v>
      </c>
      <c r="Q27" s="133">
        <v>2865</v>
      </c>
      <c r="R27" s="609">
        <v>53</v>
      </c>
    </row>
    <row r="28" spans="1:18" s="2" customFormat="1" ht="11.25" x14ac:dyDescent="0.2">
      <c r="A28" s="669"/>
      <c r="B28" s="473">
        <v>1</v>
      </c>
      <c r="C28" s="477">
        <v>9.1599999999999997E-3</v>
      </c>
      <c r="D28" s="477">
        <v>0.25</v>
      </c>
      <c r="E28" s="477">
        <v>0.32142999999999999</v>
      </c>
      <c r="F28" s="477">
        <v>0</v>
      </c>
      <c r="G28" s="477">
        <v>0</v>
      </c>
      <c r="H28" s="479">
        <v>0.42857000000000001</v>
      </c>
      <c r="I28" s="669"/>
      <c r="J28" s="485">
        <v>0.99084000000000005</v>
      </c>
      <c r="K28" s="486">
        <v>1.16E-3</v>
      </c>
      <c r="L28" s="477">
        <v>2.6249999999999999E-2</v>
      </c>
      <c r="M28" s="477">
        <v>0.1857</v>
      </c>
      <c r="N28" s="477">
        <v>0.12792999999999999</v>
      </c>
      <c r="O28" s="477">
        <v>0.17415</v>
      </c>
      <c r="P28" s="477">
        <v>3.14E-3</v>
      </c>
      <c r="Q28" s="477">
        <v>0.47293000000000002</v>
      </c>
      <c r="R28" s="479">
        <v>8.7500000000000008E-3</v>
      </c>
    </row>
    <row r="29" spans="1:18" s="96" customFormat="1" x14ac:dyDescent="0.2">
      <c r="A29" s="669" t="s">
        <v>95</v>
      </c>
      <c r="B29" s="403">
        <v>6746</v>
      </c>
      <c r="C29" s="133">
        <v>0</v>
      </c>
      <c r="D29" s="133">
        <v>0</v>
      </c>
      <c r="E29" s="133">
        <v>0</v>
      </c>
      <c r="F29" s="134">
        <v>0</v>
      </c>
      <c r="G29" s="133">
        <v>0</v>
      </c>
      <c r="H29" s="480">
        <v>0</v>
      </c>
      <c r="I29" s="669" t="s">
        <v>95</v>
      </c>
      <c r="J29" s="132">
        <v>6746</v>
      </c>
      <c r="K29" s="156">
        <v>0</v>
      </c>
      <c r="L29" s="133">
        <v>189</v>
      </c>
      <c r="M29" s="133">
        <v>453</v>
      </c>
      <c r="N29" s="133">
        <v>666</v>
      </c>
      <c r="O29" s="134">
        <v>1459</v>
      </c>
      <c r="P29" s="133">
        <v>1822</v>
      </c>
      <c r="Q29" s="133">
        <v>2097</v>
      </c>
      <c r="R29" s="609">
        <v>60</v>
      </c>
    </row>
    <row r="30" spans="1:18" s="2" customFormat="1" ht="11.25" x14ac:dyDescent="0.2">
      <c r="A30" s="669"/>
      <c r="B30" s="473">
        <v>1</v>
      </c>
      <c r="C30" s="477">
        <v>0</v>
      </c>
      <c r="D30" s="477">
        <v>0</v>
      </c>
      <c r="E30" s="477">
        <v>0</v>
      </c>
      <c r="F30" s="477">
        <v>0</v>
      </c>
      <c r="G30" s="477">
        <v>0</v>
      </c>
      <c r="H30" s="479">
        <v>0</v>
      </c>
      <c r="I30" s="669"/>
      <c r="J30" s="485">
        <v>1</v>
      </c>
      <c r="K30" s="486">
        <v>0</v>
      </c>
      <c r="L30" s="477">
        <v>2.802E-2</v>
      </c>
      <c r="M30" s="477">
        <v>6.7150000000000001E-2</v>
      </c>
      <c r="N30" s="477">
        <v>9.8729999999999998E-2</v>
      </c>
      <c r="O30" s="477">
        <v>0.21628</v>
      </c>
      <c r="P30" s="477">
        <v>0.27009</v>
      </c>
      <c r="Q30" s="477">
        <v>0.31085000000000002</v>
      </c>
      <c r="R30" s="479">
        <v>8.8900000000000003E-3</v>
      </c>
    </row>
    <row r="31" spans="1:18" s="96" customFormat="1" x14ac:dyDescent="0.2">
      <c r="A31" s="669" t="s">
        <v>96</v>
      </c>
      <c r="B31" s="403">
        <v>2934</v>
      </c>
      <c r="C31" s="133">
        <v>0</v>
      </c>
      <c r="D31" s="133">
        <v>0</v>
      </c>
      <c r="E31" s="133">
        <v>0</v>
      </c>
      <c r="F31" s="134">
        <v>0</v>
      </c>
      <c r="G31" s="133">
        <v>0</v>
      </c>
      <c r="H31" s="480">
        <v>0</v>
      </c>
      <c r="I31" s="669" t="s">
        <v>96</v>
      </c>
      <c r="J31" s="132">
        <v>2934</v>
      </c>
      <c r="K31" s="156">
        <v>0</v>
      </c>
      <c r="L31" s="133">
        <v>11</v>
      </c>
      <c r="M31" s="133">
        <v>579</v>
      </c>
      <c r="N31" s="133">
        <v>179</v>
      </c>
      <c r="O31" s="134">
        <v>1310</v>
      </c>
      <c r="P31" s="133">
        <v>216</v>
      </c>
      <c r="Q31" s="133">
        <v>559</v>
      </c>
      <c r="R31" s="609">
        <v>80</v>
      </c>
    </row>
    <row r="32" spans="1:18" s="2" customFormat="1" ht="11.25" x14ac:dyDescent="0.2">
      <c r="A32" s="669"/>
      <c r="B32" s="473">
        <v>1</v>
      </c>
      <c r="C32" s="477">
        <v>0</v>
      </c>
      <c r="D32" s="477">
        <v>0</v>
      </c>
      <c r="E32" s="477">
        <v>0</v>
      </c>
      <c r="F32" s="477">
        <v>0</v>
      </c>
      <c r="G32" s="477">
        <v>0</v>
      </c>
      <c r="H32" s="479">
        <v>0</v>
      </c>
      <c r="I32" s="669"/>
      <c r="J32" s="485">
        <v>1</v>
      </c>
      <c r="K32" s="486">
        <v>0</v>
      </c>
      <c r="L32" s="477">
        <v>3.7499999999999999E-3</v>
      </c>
      <c r="M32" s="477">
        <v>0.19733999999999999</v>
      </c>
      <c r="N32" s="477">
        <v>6.1010000000000002E-2</v>
      </c>
      <c r="O32" s="477">
        <v>0.44649</v>
      </c>
      <c r="P32" s="477">
        <v>7.3620000000000005E-2</v>
      </c>
      <c r="Q32" s="477">
        <v>0.19051999999999999</v>
      </c>
      <c r="R32" s="479">
        <v>2.7269999999999999E-2</v>
      </c>
    </row>
    <row r="33" spans="1:18" s="96" customFormat="1" ht="12.75" customHeight="1" x14ac:dyDescent="0.2">
      <c r="A33" s="669" t="s">
        <v>97</v>
      </c>
      <c r="B33" s="403">
        <v>14362</v>
      </c>
      <c r="C33" s="133">
        <v>285</v>
      </c>
      <c r="D33" s="133">
        <v>149</v>
      </c>
      <c r="E33" s="133">
        <v>136</v>
      </c>
      <c r="F33" s="134">
        <v>0</v>
      </c>
      <c r="G33" s="133">
        <v>0</v>
      </c>
      <c r="H33" s="480">
        <v>0</v>
      </c>
      <c r="I33" s="669" t="s">
        <v>97</v>
      </c>
      <c r="J33" s="132">
        <v>14077</v>
      </c>
      <c r="K33" s="156">
        <v>128</v>
      </c>
      <c r="L33" s="133">
        <v>496</v>
      </c>
      <c r="M33" s="133">
        <v>1906</v>
      </c>
      <c r="N33" s="133">
        <v>1906</v>
      </c>
      <c r="O33" s="134">
        <v>4844</v>
      </c>
      <c r="P33" s="133">
        <v>336</v>
      </c>
      <c r="Q33" s="133">
        <v>4307</v>
      </c>
      <c r="R33" s="609">
        <v>154</v>
      </c>
    </row>
    <row r="34" spans="1:18" s="2" customFormat="1" ht="11.25" x14ac:dyDescent="0.2">
      <c r="A34" s="669"/>
      <c r="B34" s="473">
        <v>1</v>
      </c>
      <c r="C34" s="477">
        <v>1.984E-2</v>
      </c>
      <c r="D34" s="477">
        <v>0.52281</v>
      </c>
      <c r="E34" s="477">
        <v>0.47719</v>
      </c>
      <c r="F34" s="477">
        <v>0</v>
      </c>
      <c r="G34" s="477">
        <v>0</v>
      </c>
      <c r="H34" s="479">
        <v>0</v>
      </c>
      <c r="I34" s="669"/>
      <c r="J34" s="485">
        <v>0.98016000000000003</v>
      </c>
      <c r="K34" s="486">
        <v>9.0900000000000009E-3</v>
      </c>
      <c r="L34" s="477">
        <v>3.5229999999999997E-2</v>
      </c>
      <c r="M34" s="477">
        <v>0.13539999999999999</v>
      </c>
      <c r="N34" s="477">
        <v>0.13539999999999999</v>
      </c>
      <c r="O34" s="477">
        <v>0.34411000000000003</v>
      </c>
      <c r="P34" s="477">
        <v>2.3869999999999999E-2</v>
      </c>
      <c r="Q34" s="477">
        <v>0.30596000000000001</v>
      </c>
      <c r="R34" s="479">
        <v>1.094E-2</v>
      </c>
    </row>
    <row r="35" spans="1:18" s="96" customFormat="1" x14ac:dyDescent="0.2">
      <c r="A35" s="674" t="s">
        <v>98</v>
      </c>
      <c r="B35" s="403">
        <v>6493</v>
      </c>
      <c r="C35" s="133">
        <v>144</v>
      </c>
      <c r="D35" s="133">
        <v>14</v>
      </c>
      <c r="E35" s="133">
        <v>54</v>
      </c>
      <c r="F35" s="134">
        <v>0</v>
      </c>
      <c r="G35" s="133">
        <v>76</v>
      </c>
      <c r="H35" s="480">
        <v>0</v>
      </c>
      <c r="I35" s="674" t="s">
        <v>98</v>
      </c>
      <c r="J35" s="132">
        <v>6349</v>
      </c>
      <c r="K35" s="156">
        <v>12</v>
      </c>
      <c r="L35" s="133">
        <v>45</v>
      </c>
      <c r="M35" s="133">
        <v>494</v>
      </c>
      <c r="N35" s="133">
        <v>699</v>
      </c>
      <c r="O35" s="134">
        <v>1517</v>
      </c>
      <c r="P35" s="133">
        <v>111</v>
      </c>
      <c r="Q35" s="133">
        <v>3375</v>
      </c>
      <c r="R35" s="609">
        <v>96</v>
      </c>
    </row>
    <row r="36" spans="1:18" s="2" customFormat="1" ht="11.25" x14ac:dyDescent="0.2">
      <c r="A36" s="675"/>
      <c r="B36" s="474">
        <v>1</v>
      </c>
      <c r="C36" s="110">
        <v>2.2179999999999998E-2</v>
      </c>
      <c r="D36" s="110">
        <v>9.7220000000000001E-2</v>
      </c>
      <c r="E36" s="110">
        <v>0.375</v>
      </c>
      <c r="F36" s="110">
        <v>0</v>
      </c>
      <c r="G36" s="110">
        <v>0.52778000000000003</v>
      </c>
      <c r="H36" s="112">
        <v>0</v>
      </c>
      <c r="I36" s="675"/>
      <c r="J36" s="111">
        <v>0.97782000000000002</v>
      </c>
      <c r="K36" s="487">
        <v>1.89E-3</v>
      </c>
      <c r="L36" s="110">
        <v>7.0899999999999999E-3</v>
      </c>
      <c r="M36" s="110">
        <v>7.7810000000000004E-2</v>
      </c>
      <c r="N36" s="110">
        <v>0.1101</v>
      </c>
      <c r="O36" s="110">
        <v>0.23894000000000001</v>
      </c>
      <c r="P36" s="110">
        <v>1.7479999999999999E-2</v>
      </c>
      <c r="Q36" s="110">
        <v>0.53158000000000005</v>
      </c>
      <c r="R36" s="112">
        <v>1.512E-2</v>
      </c>
    </row>
    <row r="37" spans="1:18" s="96" customFormat="1" ht="12.75" customHeight="1" x14ac:dyDescent="0.2">
      <c r="A37" s="672" t="s">
        <v>113</v>
      </c>
      <c r="B37" s="471">
        <v>321071</v>
      </c>
      <c r="C37" s="475">
        <v>7007</v>
      </c>
      <c r="D37" s="475">
        <v>3614</v>
      </c>
      <c r="E37" s="475">
        <v>2660</v>
      </c>
      <c r="F37" s="476">
        <v>240</v>
      </c>
      <c r="G37" s="475">
        <v>369</v>
      </c>
      <c r="H37" s="481">
        <v>124</v>
      </c>
      <c r="I37" s="672" t="s">
        <v>113</v>
      </c>
      <c r="J37" s="489">
        <v>314064</v>
      </c>
      <c r="K37" s="472">
        <v>1113</v>
      </c>
      <c r="L37" s="475">
        <v>5544</v>
      </c>
      <c r="M37" s="475">
        <v>35463</v>
      </c>
      <c r="N37" s="475">
        <v>69595</v>
      </c>
      <c r="O37" s="476">
        <v>111900</v>
      </c>
      <c r="P37" s="475">
        <v>15778</v>
      </c>
      <c r="Q37" s="475">
        <v>65080</v>
      </c>
      <c r="R37" s="610">
        <v>9591</v>
      </c>
    </row>
    <row r="38" spans="1:18" s="2" customFormat="1" ht="12" thickBot="1" x14ac:dyDescent="0.25">
      <c r="A38" s="673"/>
      <c r="B38" s="482">
        <v>1</v>
      </c>
      <c r="C38" s="483">
        <v>2.1819999999999999E-2</v>
      </c>
      <c r="D38" s="483">
        <v>0.51576999999999995</v>
      </c>
      <c r="E38" s="483">
        <v>0.37962000000000001</v>
      </c>
      <c r="F38" s="483">
        <v>3.4250000000000003E-2</v>
      </c>
      <c r="G38" s="483">
        <v>5.2659999999999998E-2</v>
      </c>
      <c r="H38" s="484">
        <v>1.77E-2</v>
      </c>
      <c r="I38" s="673"/>
      <c r="J38" s="114">
        <v>0.97818000000000005</v>
      </c>
      <c r="K38" s="488">
        <v>3.5400000000000002E-3</v>
      </c>
      <c r="L38" s="483">
        <v>1.7649999999999999E-2</v>
      </c>
      <c r="M38" s="483">
        <v>0.11292000000000001</v>
      </c>
      <c r="N38" s="483">
        <v>0.22159000000000001</v>
      </c>
      <c r="O38" s="483">
        <v>0.35630000000000001</v>
      </c>
      <c r="P38" s="483">
        <v>5.024E-2</v>
      </c>
      <c r="Q38" s="483">
        <v>0.20721999999999999</v>
      </c>
      <c r="R38" s="484">
        <v>3.0540000000000001E-2</v>
      </c>
    </row>
    <row r="40" spans="1:18" s="640" customFormat="1" ht="11.25" x14ac:dyDescent="0.2">
      <c r="A40" s="640" t="str">
        <f>"Anmerkungen. Datengrundlage: Volkshochschul-Statistik "&amp;Hilfswerte!B1&amp;"; Basis: "&amp;Tabelle1!$C$36&amp;" VHS."</f>
        <v>Anmerkungen. Datengrundlage: Volkshochschul-Statistik 2018; Basis: 874 VHS.</v>
      </c>
      <c r="I40" s="640" t="str">
        <f>"Anmerkungen. Datengrundlage: Volkshochschul-Statistik "&amp;Hilfswerte!B1&amp;"; Basis: "&amp;Tabelle1!$C$36&amp;" VHS."</f>
        <v>Anmerkungen. Datengrundlage: Volkshochschul-Statistik 2018; Basis: 874 VHS.</v>
      </c>
    </row>
    <row r="42" spans="1:18" x14ac:dyDescent="0.2">
      <c r="A42" s="650" t="s">
        <v>471</v>
      </c>
      <c r="I42" s="650" t="s">
        <v>471</v>
      </c>
    </row>
    <row r="43" spans="1:18" x14ac:dyDescent="0.2">
      <c r="A43" s="650" t="s">
        <v>472</v>
      </c>
      <c r="D43" s="653" t="s">
        <v>461</v>
      </c>
      <c r="I43" s="650" t="s">
        <v>472</v>
      </c>
      <c r="L43" s="653" t="s">
        <v>461</v>
      </c>
    </row>
    <row r="44" spans="1:18" x14ac:dyDescent="0.2">
      <c r="A44" s="651"/>
      <c r="I44" s="651"/>
    </row>
    <row r="45" spans="1:18" x14ac:dyDescent="0.2">
      <c r="A45" s="652" t="s">
        <v>473</v>
      </c>
      <c r="I45" s="652" t="s">
        <v>473</v>
      </c>
    </row>
  </sheetData>
  <mergeCells count="43">
    <mergeCell ref="A1:H1"/>
    <mergeCell ref="I1:R1"/>
    <mergeCell ref="A2:A4"/>
    <mergeCell ref="B2:B4"/>
    <mergeCell ref="C2:H2"/>
    <mergeCell ref="I2:I4"/>
    <mergeCell ref="J2:R2"/>
    <mergeCell ref="D3:H3"/>
    <mergeCell ref="K3:R3"/>
    <mergeCell ref="A5:A6"/>
    <mergeCell ref="I5:I6"/>
    <mergeCell ref="A7:A8"/>
    <mergeCell ref="I7:I8"/>
    <mergeCell ref="A9:A10"/>
    <mergeCell ref="I9:I10"/>
    <mergeCell ref="A11:A12"/>
    <mergeCell ref="I11:I12"/>
    <mergeCell ref="A13:A14"/>
    <mergeCell ref="I13:I14"/>
    <mergeCell ref="A15:A16"/>
    <mergeCell ref="I15:I16"/>
    <mergeCell ref="A17:A18"/>
    <mergeCell ref="I17:I18"/>
    <mergeCell ref="A19:A20"/>
    <mergeCell ref="I19:I20"/>
    <mergeCell ref="A21:A22"/>
    <mergeCell ref="I21:I22"/>
    <mergeCell ref="A23:A24"/>
    <mergeCell ref="I23:I24"/>
    <mergeCell ref="A25:A26"/>
    <mergeCell ref="I25:I26"/>
    <mergeCell ref="A27:A28"/>
    <mergeCell ref="I27:I28"/>
    <mergeCell ref="A35:A36"/>
    <mergeCell ref="I35:I36"/>
    <mergeCell ref="A37:A38"/>
    <mergeCell ref="I37:I38"/>
    <mergeCell ref="A29:A30"/>
    <mergeCell ref="I29:I30"/>
    <mergeCell ref="A31:A32"/>
    <mergeCell ref="I31:I32"/>
    <mergeCell ref="A33:A34"/>
    <mergeCell ref="I33:I34"/>
  </mergeCells>
  <conditionalFormatting sqref="A6 A8 A10 A12 A14 A16 A18 A20 A22 A24 A26 A28 A30 A32 A34 A36">
    <cfRule type="cellIs" dxfId="274" priority="435" stopIfTrue="1" operator="lessThan">
      <formula>0.0005</formula>
    </cfRule>
    <cfRule type="cellIs" dxfId="273" priority="434" stopIfTrue="1" operator="equal">
      <formula>1</formula>
    </cfRule>
  </conditionalFormatting>
  <conditionalFormatting sqref="A5:I5">
    <cfRule type="cellIs" dxfId="272" priority="433" stopIfTrue="1" operator="equal">
      <formula>0</formula>
    </cfRule>
  </conditionalFormatting>
  <conditionalFormatting sqref="A9:I9">
    <cfRule type="cellIs" dxfId="271" priority="310" stopIfTrue="1" operator="equal">
      <formula>0</formula>
    </cfRule>
  </conditionalFormatting>
  <conditionalFormatting sqref="A11:I11">
    <cfRule type="cellIs" dxfId="270" priority="302" stopIfTrue="1" operator="equal">
      <formula>0</formula>
    </cfRule>
  </conditionalFormatting>
  <conditionalFormatting sqref="A13:I13">
    <cfRule type="cellIs" dxfId="269" priority="294" stopIfTrue="1" operator="equal">
      <formula>0</formula>
    </cfRule>
  </conditionalFormatting>
  <conditionalFormatting sqref="A15:I15">
    <cfRule type="cellIs" dxfId="268" priority="286" stopIfTrue="1" operator="equal">
      <formula>0</formula>
    </cfRule>
  </conditionalFormatting>
  <conditionalFormatting sqref="A17:I17">
    <cfRule type="cellIs" dxfId="267" priority="278" stopIfTrue="1" operator="equal">
      <formula>0</formula>
    </cfRule>
  </conditionalFormatting>
  <conditionalFormatting sqref="A19:I19">
    <cfRule type="cellIs" dxfId="266" priority="270" stopIfTrue="1" operator="equal">
      <formula>0</formula>
    </cfRule>
  </conditionalFormatting>
  <conditionalFormatting sqref="A21:I21">
    <cfRule type="cellIs" dxfId="265" priority="262" stopIfTrue="1" operator="equal">
      <formula>0</formula>
    </cfRule>
  </conditionalFormatting>
  <conditionalFormatting sqref="A23:I23">
    <cfRule type="cellIs" dxfId="264" priority="254" stopIfTrue="1" operator="equal">
      <formula>0</formula>
    </cfRule>
  </conditionalFormatting>
  <conditionalFormatting sqref="A25:I25">
    <cfRule type="cellIs" dxfId="263" priority="246" stopIfTrue="1" operator="equal">
      <formula>0</formula>
    </cfRule>
  </conditionalFormatting>
  <conditionalFormatting sqref="A27:I27">
    <cfRule type="cellIs" dxfId="262" priority="238" stopIfTrue="1" operator="equal">
      <formula>0</formula>
    </cfRule>
  </conditionalFormatting>
  <conditionalFormatting sqref="A29:I29">
    <cfRule type="cellIs" dxfId="261" priority="230" stopIfTrue="1" operator="equal">
      <formula>0</formula>
    </cfRule>
  </conditionalFormatting>
  <conditionalFormatting sqref="A31:I31">
    <cfRule type="cellIs" dxfId="260" priority="222" stopIfTrue="1" operator="equal">
      <formula>0</formula>
    </cfRule>
  </conditionalFormatting>
  <conditionalFormatting sqref="A33:I33">
    <cfRule type="cellIs" dxfId="259" priority="214" stopIfTrue="1" operator="equal">
      <formula>0</formula>
    </cfRule>
  </conditionalFormatting>
  <conditionalFormatting sqref="A35:I35">
    <cfRule type="cellIs" dxfId="258" priority="206" stopIfTrue="1" operator="equal">
      <formula>0</formula>
    </cfRule>
  </conditionalFormatting>
  <conditionalFormatting sqref="A37:I37">
    <cfRule type="cellIs" dxfId="257" priority="198" stopIfTrue="1" operator="equal">
      <formula>0</formula>
    </cfRule>
  </conditionalFormatting>
  <conditionalFormatting sqref="B6:H8">
    <cfRule type="cellIs" dxfId="256" priority="399" stopIfTrue="1" operator="equal">
      <formula>0</formula>
    </cfRule>
  </conditionalFormatting>
  <conditionalFormatting sqref="B10:H10">
    <cfRule type="cellIs" dxfId="255" priority="303" stopIfTrue="1" operator="equal">
      <formula>0</formula>
    </cfRule>
  </conditionalFormatting>
  <conditionalFormatting sqref="B12:H12">
    <cfRule type="cellIs" dxfId="254" priority="295" stopIfTrue="1" operator="equal">
      <formula>0</formula>
    </cfRule>
  </conditionalFormatting>
  <conditionalFormatting sqref="B14:H14">
    <cfRule type="cellIs" dxfId="253" priority="287" stopIfTrue="1" operator="equal">
      <formula>0</formula>
    </cfRule>
  </conditionalFormatting>
  <conditionalFormatting sqref="B16:H16">
    <cfRule type="cellIs" dxfId="252" priority="279" stopIfTrue="1" operator="equal">
      <formula>0</formula>
    </cfRule>
  </conditionalFormatting>
  <conditionalFormatting sqref="B18:H18">
    <cfRule type="cellIs" dxfId="251" priority="271" stopIfTrue="1" operator="equal">
      <formula>0</formula>
    </cfRule>
  </conditionalFormatting>
  <conditionalFormatting sqref="B20:H20">
    <cfRule type="cellIs" dxfId="250" priority="263" stopIfTrue="1" operator="equal">
      <formula>0</formula>
    </cfRule>
  </conditionalFormatting>
  <conditionalFormatting sqref="B22:H22">
    <cfRule type="cellIs" dxfId="249" priority="255" stopIfTrue="1" operator="equal">
      <formula>0</formula>
    </cfRule>
  </conditionalFormatting>
  <conditionalFormatting sqref="B24:H24">
    <cfRule type="cellIs" dxfId="248" priority="247" stopIfTrue="1" operator="equal">
      <formula>0</formula>
    </cfRule>
  </conditionalFormatting>
  <conditionalFormatting sqref="B26:H26">
    <cfRule type="cellIs" dxfId="247" priority="239" stopIfTrue="1" operator="equal">
      <formula>0</formula>
    </cfRule>
  </conditionalFormatting>
  <conditionalFormatting sqref="B28:H28">
    <cfRule type="cellIs" dxfId="246" priority="231" stopIfTrue="1" operator="equal">
      <formula>0</formula>
    </cfRule>
  </conditionalFormatting>
  <conditionalFormatting sqref="B30:H30">
    <cfRule type="cellIs" dxfId="245" priority="223" stopIfTrue="1" operator="equal">
      <formula>0</formula>
    </cfRule>
  </conditionalFormatting>
  <conditionalFormatting sqref="B32:H32">
    <cfRule type="cellIs" dxfId="244" priority="215" stopIfTrue="1" operator="equal">
      <formula>0</formula>
    </cfRule>
  </conditionalFormatting>
  <conditionalFormatting sqref="B34:H34">
    <cfRule type="cellIs" dxfId="243" priority="207" stopIfTrue="1" operator="equal">
      <formula>0</formula>
    </cfRule>
  </conditionalFormatting>
  <conditionalFormatting sqref="B36:H36">
    <cfRule type="cellIs" dxfId="242" priority="199" stopIfTrue="1" operator="equal">
      <formula>0</formula>
    </cfRule>
  </conditionalFormatting>
  <conditionalFormatting sqref="B38:H38">
    <cfRule type="cellIs" dxfId="241" priority="191" stopIfTrue="1" operator="equal">
      <formula>0</formula>
    </cfRule>
  </conditionalFormatting>
  <conditionalFormatting sqref="I6 I8 I10 I12 I14 I16 I18 I20 I22 I24 I26 I28 I30 I32 I34 I36">
    <cfRule type="cellIs" dxfId="240" priority="431" stopIfTrue="1" operator="equal">
      <formula>1</formula>
    </cfRule>
    <cfRule type="cellIs" dxfId="239" priority="432" stopIfTrue="1" operator="lessThan">
      <formula>0.0005</formula>
    </cfRule>
  </conditionalFormatting>
  <conditionalFormatting sqref="J5:J38">
    <cfRule type="cellIs" dxfId="238" priority="1" stopIfTrue="1" operator="equal">
      <formula>0</formula>
    </cfRule>
  </conditionalFormatting>
  <conditionalFormatting sqref="K6:R6">
    <cfRule type="cellIs" dxfId="237" priority="184" stopIfTrue="1" operator="equal">
      <formula>0</formula>
    </cfRule>
  </conditionalFormatting>
  <conditionalFormatting sqref="K8:R8">
    <cfRule type="cellIs" dxfId="236" priority="176" stopIfTrue="1" operator="equal">
      <formula>0</formula>
    </cfRule>
  </conditionalFormatting>
  <conditionalFormatting sqref="K10:R10">
    <cfRule type="cellIs" dxfId="235" priority="168" stopIfTrue="1" operator="equal">
      <formula>0</formula>
    </cfRule>
  </conditionalFormatting>
  <conditionalFormatting sqref="K12:R12">
    <cfRule type="cellIs" dxfId="234" priority="160" stopIfTrue="1" operator="equal">
      <formula>0</formula>
    </cfRule>
  </conditionalFormatting>
  <conditionalFormatting sqref="K14:R14">
    <cfRule type="cellIs" dxfId="233" priority="152" stopIfTrue="1" operator="equal">
      <formula>0</formula>
    </cfRule>
  </conditionalFormatting>
  <conditionalFormatting sqref="K16:R16">
    <cfRule type="cellIs" dxfId="232" priority="144" stopIfTrue="1" operator="equal">
      <formula>0</formula>
    </cfRule>
  </conditionalFormatting>
  <conditionalFormatting sqref="K18:R18">
    <cfRule type="cellIs" dxfId="231" priority="136" stopIfTrue="1" operator="equal">
      <formula>0</formula>
    </cfRule>
  </conditionalFormatting>
  <conditionalFormatting sqref="K20:R20">
    <cfRule type="cellIs" dxfId="230" priority="128" stopIfTrue="1" operator="equal">
      <formula>0</formula>
    </cfRule>
  </conditionalFormatting>
  <conditionalFormatting sqref="K22:R22">
    <cfRule type="cellIs" dxfId="229" priority="120" stopIfTrue="1" operator="equal">
      <formula>0</formula>
    </cfRule>
  </conditionalFormatting>
  <conditionalFormatting sqref="K24:R24">
    <cfRule type="cellIs" dxfId="228" priority="112" stopIfTrue="1" operator="equal">
      <formula>0</formula>
    </cfRule>
  </conditionalFormatting>
  <conditionalFormatting sqref="K26:R26">
    <cfRule type="cellIs" dxfId="227" priority="104" stopIfTrue="1" operator="equal">
      <formula>0</formula>
    </cfRule>
  </conditionalFormatting>
  <conditionalFormatting sqref="K28:R28">
    <cfRule type="cellIs" dxfId="226" priority="96" stopIfTrue="1" operator="equal">
      <formula>0</formula>
    </cfRule>
  </conditionalFormatting>
  <conditionalFormatting sqref="K30:R30">
    <cfRule type="cellIs" dxfId="225" priority="88" stopIfTrue="1" operator="equal">
      <formula>0</formula>
    </cfRule>
  </conditionalFormatting>
  <conditionalFormatting sqref="K32:R32">
    <cfRule type="cellIs" dxfId="224" priority="80" stopIfTrue="1" operator="equal">
      <formula>0</formula>
    </cfRule>
  </conditionalFormatting>
  <conditionalFormatting sqref="K34:R34">
    <cfRule type="cellIs" dxfId="223" priority="72" stopIfTrue="1" operator="equal">
      <formula>0</formula>
    </cfRule>
  </conditionalFormatting>
  <conditionalFormatting sqref="K36:R36">
    <cfRule type="cellIs" dxfId="222" priority="64" stopIfTrue="1" operator="equal">
      <formula>0</formula>
    </cfRule>
  </conditionalFormatting>
  <conditionalFormatting sqref="K38:R38">
    <cfRule type="cellIs" dxfId="221" priority="56" stopIfTrue="1" operator="equal">
      <formula>0</formula>
    </cfRule>
  </conditionalFormatting>
  <conditionalFormatting sqref="K5:IV5 K7:IV7">
    <cfRule type="cellIs" dxfId="220" priority="190" stopIfTrue="1" operator="equal">
      <formula>0</formula>
    </cfRule>
  </conditionalFormatting>
  <conditionalFormatting sqref="K9:IV9">
    <cfRule type="cellIs" dxfId="219" priority="175" stopIfTrue="1" operator="equal">
      <formula>0</formula>
    </cfRule>
  </conditionalFormatting>
  <conditionalFormatting sqref="K11:IV11">
    <cfRule type="cellIs" dxfId="218" priority="167" stopIfTrue="1" operator="equal">
      <formula>0</formula>
    </cfRule>
  </conditionalFormatting>
  <conditionalFormatting sqref="K13:IV13">
    <cfRule type="cellIs" dxfId="217" priority="159" stopIfTrue="1" operator="equal">
      <formula>0</formula>
    </cfRule>
  </conditionalFormatting>
  <conditionalFormatting sqref="K15:IV15">
    <cfRule type="cellIs" dxfId="216" priority="151" stopIfTrue="1" operator="equal">
      <formula>0</formula>
    </cfRule>
  </conditionalFormatting>
  <conditionalFormatting sqref="K17:IV17">
    <cfRule type="cellIs" dxfId="215" priority="143" stopIfTrue="1" operator="equal">
      <formula>0</formula>
    </cfRule>
  </conditionalFormatting>
  <conditionalFormatting sqref="K19:IV19">
    <cfRule type="cellIs" dxfId="214" priority="135" stopIfTrue="1" operator="equal">
      <formula>0</formula>
    </cfRule>
  </conditionalFormatting>
  <conditionalFormatting sqref="K21:IV21">
    <cfRule type="cellIs" dxfId="213" priority="127" stopIfTrue="1" operator="equal">
      <formula>0</formula>
    </cfRule>
  </conditionalFormatting>
  <conditionalFormatting sqref="K23:IV23">
    <cfRule type="cellIs" dxfId="212" priority="119" stopIfTrue="1" operator="equal">
      <formula>0</formula>
    </cfRule>
  </conditionalFormatting>
  <conditionalFormatting sqref="K25:IV25">
    <cfRule type="cellIs" dxfId="211" priority="111" stopIfTrue="1" operator="equal">
      <formula>0</formula>
    </cfRule>
  </conditionalFormatting>
  <conditionalFormatting sqref="K27:IV27">
    <cfRule type="cellIs" dxfId="210" priority="103" stopIfTrue="1" operator="equal">
      <formula>0</formula>
    </cfRule>
  </conditionalFormatting>
  <conditionalFormatting sqref="K29:IV29">
    <cfRule type="cellIs" dxfId="209" priority="95" stopIfTrue="1" operator="equal">
      <formula>0</formula>
    </cfRule>
  </conditionalFormatting>
  <conditionalFormatting sqref="K31:IV31">
    <cfRule type="cellIs" dxfId="208" priority="87" stopIfTrue="1" operator="equal">
      <formula>0</formula>
    </cfRule>
  </conditionalFormatting>
  <conditionalFormatting sqref="K33:IV33">
    <cfRule type="cellIs" dxfId="207" priority="79" stopIfTrue="1" operator="equal">
      <formula>0</formula>
    </cfRule>
  </conditionalFormatting>
  <conditionalFormatting sqref="K35:IV35">
    <cfRule type="cellIs" dxfId="206" priority="71" stopIfTrue="1" operator="equal">
      <formula>0</formula>
    </cfRule>
  </conditionalFormatting>
  <conditionalFormatting sqref="K37:IV37">
    <cfRule type="cellIs" dxfId="205" priority="63" stopIfTrue="1" operator="equal">
      <formula>0</formula>
    </cfRule>
  </conditionalFormatting>
  <conditionalFormatting sqref="S6:IV6 S8:IV8 S10:IV10 S12:IV12 S14:IV14 S16:IV16 S18:IV18 S20:IV20 S22:IV22 S24:IV24 S26:IV26 S28:IV28 S30:IV30 S32:IV32 S34:IV34 S36:IV36 A38 I38 S38:IV38">
    <cfRule type="cellIs" dxfId="204" priority="437" stopIfTrue="1" operator="equal">
      <formula>1</formula>
    </cfRule>
    <cfRule type="cellIs" dxfId="203" priority="438" stopIfTrue="1" operator="lessThan">
      <formula>0.0005</formula>
    </cfRule>
  </conditionalFormatting>
  <hyperlinks>
    <hyperlink ref="A45" r:id="rId1" display="Publikation und Tabellen stehen unter der Lizenz CC BY-SA DEED 4.0." xr:uid="{CAE6222F-85EC-4BFA-B6C4-FD569E275B4F}"/>
    <hyperlink ref="I45" r:id="rId2" display="Publikation und Tabellen stehen unter der Lizenz CC BY-SA DEED 4.0." xr:uid="{1E1BF516-9C6B-4868-81B9-61491A7C8B86}"/>
    <hyperlink ref="L43" r:id="rId3" xr:uid="{8036562E-B0D8-44A4-9A05-886AF8D6E903}"/>
    <hyperlink ref="D43" r:id="rId4" xr:uid="{CCCA820D-D628-4614-BD37-D3F6213AD588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2" manualBreakCount="2">
    <brk id="8" max="44" man="1"/>
    <brk id="19" max="39" man="1"/>
  </colBreaks>
  <legacyDrawingHF r:id="rId6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638F4-8F02-4B61-8428-D963029F7957}">
  <dimension ref="A1:AB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6.28515625" customWidth="1"/>
    <col min="2" max="13" width="7.85546875" customWidth="1"/>
    <col min="14" max="14" width="12.85546875" customWidth="1"/>
    <col min="15" max="20" width="8.7109375" customWidth="1"/>
    <col min="21" max="21" width="8.5703125" customWidth="1"/>
    <col min="22" max="22" width="9.140625" customWidth="1"/>
    <col min="23" max="23" width="8.42578125" customWidth="1"/>
    <col min="24" max="24" width="7.7109375" style="4" customWidth="1"/>
    <col min="25" max="25" width="8.42578125" style="4" customWidth="1"/>
    <col min="26" max="26" width="8.5703125" style="4" customWidth="1"/>
  </cols>
  <sheetData>
    <row r="1" spans="1:28" s="3" customFormat="1" ht="39.950000000000003" customHeight="1" thickBot="1" x14ac:dyDescent="0.25">
      <c r="A1" s="676" t="str">
        <f>"Tabelle 17: Einzelveranstaltungen, Unterrichtsstunden und Teilnehmende nach Ländern und Programmbereichen " &amp;Hilfswerte!B1</f>
        <v>Tabelle 17: Einzelveranstaltungen, Unterrichtsstunden und Teilnehmende nach Ländern und Programmbereichen 2018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87" t="str">
        <f>"noch Tabelle 17: Einzelveranstaltungen, Unterrichtsstunden und Teilnehmende nach Ländern und Programmbereichen " &amp;Hilfswerte!B1</f>
        <v>noch Tabelle 17: Einzelveranstaltungen, Unterrichtsstunden und Teilnehmende nach Ländern und Programmbereichen 2018</v>
      </c>
      <c r="O1" s="687"/>
      <c r="P1" s="687"/>
      <c r="Q1" s="687"/>
      <c r="R1" s="687"/>
      <c r="S1" s="687"/>
      <c r="T1" s="687"/>
      <c r="U1" s="687"/>
      <c r="V1" s="687"/>
      <c r="W1" s="687"/>
      <c r="X1" s="687"/>
      <c r="Y1" s="687"/>
      <c r="Z1" s="687"/>
      <c r="AA1" s="88"/>
      <c r="AB1" s="88"/>
    </row>
    <row r="2" spans="1:28" s="3" customFormat="1" ht="25.5" customHeight="1" x14ac:dyDescent="0.2">
      <c r="A2" s="875" t="s">
        <v>14</v>
      </c>
      <c r="B2" s="831" t="s">
        <v>329</v>
      </c>
      <c r="C2" s="832"/>
      <c r="D2" s="832"/>
      <c r="E2" s="872" t="s">
        <v>432</v>
      </c>
      <c r="F2" s="872"/>
      <c r="G2" s="872"/>
      <c r="H2" s="872"/>
      <c r="I2" s="872"/>
      <c r="J2" s="872"/>
      <c r="K2" s="872"/>
      <c r="L2" s="872"/>
      <c r="M2" s="873"/>
      <c r="N2" s="875" t="s">
        <v>14</v>
      </c>
      <c r="O2" s="871" t="s">
        <v>432</v>
      </c>
      <c r="P2" s="872"/>
      <c r="Q2" s="872"/>
      <c r="R2" s="872"/>
      <c r="S2" s="872"/>
      <c r="T2" s="872"/>
      <c r="U2" s="872"/>
      <c r="V2" s="872"/>
      <c r="W2" s="872"/>
      <c r="X2" s="872"/>
      <c r="Y2" s="872"/>
      <c r="Z2" s="873"/>
    </row>
    <row r="3" spans="1:28" s="3" customFormat="1" ht="39.75" customHeight="1" x14ac:dyDescent="0.2">
      <c r="A3" s="876"/>
      <c r="B3" s="948"/>
      <c r="C3" s="949"/>
      <c r="D3" s="949"/>
      <c r="E3" s="950" t="s">
        <v>117</v>
      </c>
      <c r="F3" s="951"/>
      <c r="G3" s="952"/>
      <c r="H3" s="950" t="s">
        <v>309</v>
      </c>
      <c r="I3" s="951"/>
      <c r="J3" s="952"/>
      <c r="K3" s="950" t="s">
        <v>21</v>
      </c>
      <c r="L3" s="951"/>
      <c r="M3" s="953"/>
      <c r="N3" s="876"/>
      <c r="O3" s="950" t="s">
        <v>22</v>
      </c>
      <c r="P3" s="951"/>
      <c r="Q3" s="952"/>
      <c r="R3" s="950" t="s">
        <v>397</v>
      </c>
      <c r="S3" s="951"/>
      <c r="T3" s="952"/>
      <c r="U3" s="950" t="s">
        <v>44</v>
      </c>
      <c r="V3" s="951"/>
      <c r="W3" s="952"/>
      <c r="X3" s="950" t="s">
        <v>45</v>
      </c>
      <c r="Y3" s="951"/>
      <c r="Z3" s="953"/>
    </row>
    <row r="4" spans="1:28" ht="35.25" customHeight="1" x14ac:dyDescent="0.2">
      <c r="A4" s="880"/>
      <c r="B4" s="17" t="s">
        <v>386</v>
      </c>
      <c r="C4" s="17" t="s">
        <v>331</v>
      </c>
      <c r="D4" s="17" t="s">
        <v>385</v>
      </c>
      <c r="E4" s="17" t="s">
        <v>386</v>
      </c>
      <c r="F4" s="17" t="s">
        <v>331</v>
      </c>
      <c r="G4" s="17" t="s">
        <v>385</v>
      </c>
      <c r="H4" s="17" t="s">
        <v>386</v>
      </c>
      <c r="I4" s="17" t="s">
        <v>331</v>
      </c>
      <c r="J4" s="17" t="s">
        <v>385</v>
      </c>
      <c r="K4" s="17" t="s">
        <v>386</v>
      </c>
      <c r="L4" s="17" t="s">
        <v>331</v>
      </c>
      <c r="M4" s="19" t="s">
        <v>385</v>
      </c>
      <c r="N4" s="880"/>
      <c r="O4" s="17" t="s">
        <v>386</v>
      </c>
      <c r="P4" s="17" t="s">
        <v>331</v>
      </c>
      <c r="Q4" s="17" t="s">
        <v>385</v>
      </c>
      <c r="R4" s="17" t="s">
        <v>386</v>
      </c>
      <c r="S4" s="17" t="s">
        <v>331</v>
      </c>
      <c r="T4" s="17" t="s">
        <v>385</v>
      </c>
      <c r="U4" s="17" t="s">
        <v>386</v>
      </c>
      <c r="V4" s="17" t="s">
        <v>331</v>
      </c>
      <c r="W4" s="17" t="s">
        <v>385</v>
      </c>
      <c r="X4" s="17" t="s">
        <v>386</v>
      </c>
      <c r="Y4" s="17" t="s">
        <v>331</v>
      </c>
      <c r="Z4" s="19" t="s">
        <v>385</v>
      </c>
    </row>
    <row r="5" spans="1:28" s="86" customFormat="1" ht="12.75" customHeight="1" x14ac:dyDescent="0.2">
      <c r="A5" s="668" t="s">
        <v>83</v>
      </c>
      <c r="B5" s="394">
        <v>14677</v>
      </c>
      <c r="C5" s="395">
        <v>32307</v>
      </c>
      <c r="D5" s="396">
        <v>456850</v>
      </c>
      <c r="E5" s="395">
        <v>6509</v>
      </c>
      <c r="F5" s="395">
        <v>14802</v>
      </c>
      <c r="G5" s="396">
        <v>212846</v>
      </c>
      <c r="H5" s="395">
        <v>3945</v>
      </c>
      <c r="I5" s="395">
        <v>8684</v>
      </c>
      <c r="J5" s="396">
        <v>161150</v>
      </c>
      <c r="K5" s="395">
        <v>2243</v>
      </c>
      <c r="L5" s="395">
        <v>5100</v>
      </c>
      <c r="M5" s="405">
        <v>56734</v>
      </c>
      <c r="N5" s="668" t="s">
        <v>83</v>
      </c>
      <c r="O5" s="394">
        <v>884</v>
      </c>
      <c r="P5" s="395">
        <v>1915</v>
      </c>
      <c r="Q5" s="396">
        <v>13090</v>
      </c>
      <c r="R5" s="395">
        <v>1015</v>
      </c>
      <c r="S5" s="395">
        <v>1637</v>
      </c>
      <c r="T5" s="396">
        <v>10722</v>
      </c>
      <c r="U5" s="395">
        <v>62</v>
      </c>
      <c r="V5" s="395">
        <v>134</v>
      </c>
      <c r="W5" s="396">
        <v>1780</v>
      </c>
      <c r="X5" s="395">
        <v>19</v>
      </c>
      <c r="Y5" s="395">
        <v>35</v>
      </c>
      <c r="Z5" s="405">
        <v>528</v>
      </c>
    </row>
    <row r="6" spans="1:28" s="86" customFormat="1" ht="12.75" customHeight="1" x14ac:dyDescent="0.2">
      <c r="A6" s="669"/>
      <c r="B6" s="398">
        <v>1</v>
      </c>
      <c r="C6" s="399">
        <v>1</v>
      </c>
      <c r="D6" s="400">
        <v>1</v>
      </c>
      <c r="E6" s="116">
        <v>0.44347999999999999</v>
      </c>
      <c r="F6" s="116">
        <v>0.45817000000000002</v>
      </c>
      <c r="G6" s="401">
        <v>0.46589999999999998</v>
      </c>
      <c r="H6" s="116">
        <v>0.26878999999999997</v>
      </c>
      <c r="I6" s="116">
        <v>0.26879999999999998</v>
      </c>
      <c r="J6" s="401">
        <v>0.35274</v>
      </c>
      <c r="K6" s="116">
        <v>0.15282000000000001</v>
      </c>
      <c r="L6" s="116">
        <v>0.15786</v>
      </c>
      <c r="M6" s="402">
        <v>0.12418999999999999</v>
      </c>
      <c r="N6" s="669"/>
      <c r="O6" s="102">
        <v>6.0229999999999999E-2</v>
      </c>
      <c r="P6" s="116">
        <v>5.9279999999999999E-2</v>
      </c>
      <c r="Q6" s="401">
        <v>2.8649999999999998E-2</v>
      </c>
      <c r="R6" s="116">
        <v>6.9159999999999999E-2</v>
      </c>
      <c r="S6" s="116">
        <v>5.067E-2</v>
      </c>
      <c r="T6" s="401">
        <v>2.3470000000000001E-2</v>
      </c>
      <c r="U6" s="116">
        <v>4.2199999999999998E-3</v>
      </c>
      <c r="V6" s="116">
        <v>4.15E-3</v>
      </c>
      <c r="W6" s="401">
        <v>3.8999999999999998E-3</v>
      </c>
      <c r="X6" s="116">
        <v>1.2899999999999999E-3</v>
      </c>
      <c r="Y6" s="116">
        <v>1.08E-3</v>
      </c>
      <c r="Z6" s="402">
        <v>1.16E-3</v>
      </c>
    </row>
    <row r="7" spans="1:28" s="86" customFormat="1" ht="12.75" customHeight="1" x14ac:dyDescent="0.2">
      <c r="A7" s="669" t="s">
        <v>84</v>
      </c>
      <c r="B7" s="403">
        <v>31550</v>
      </c>
      <c r="C7" s="156">
        <v>64183</v>
      </c>
      <c r="D7" s="404">
        <v>662326</v>
      </c>
      <c r="E7" s="156">
        <v>15636</v>
      </c>
      <c r="F7" s="156">
        <v>31928</v>
      </c>
      <c r="G7" s="404">
        <v>373544</v>
      </c>
      <c r="H7" s="156">
        <v>8005</v>
      </c>
      <c r="I7" s="156">
        <v>16250</v>
      </c>
      <c r="J7" s="404">
        <v>173250</v>
      </c>
      <c r="K7" s="156">
        <v>5817</v>
      </c>
      <c r="L7" s="156">
        <v>11750</v>
      </c>
      <c r="M7" s="405">
        <v>95001</v>
      </c>
      <c r="N7" s="669" t="s">
        <v>84</v>
      </c>
      <c r="O7" s="403">
        <v>1079</v>
      </c>
      <c r="P7" s="156">
        <v>2177</v>
      </c>
      <c r="Q7" s="404">
        <v>9977</v>
      </c>
      <c r="R7" s="156">
        <v>920</v>
      </c>
      <c r="S7" s="156">
        <v>1892</v>
      </c>
      <c r="T7" s="404">
        <v>9362</v>
      </c>
      <c r="U7" s="156">
        <v>40</v>
      </c>
      <c r="V7" s="156">
        <v>80</v>
      </c>
      <c r="W7" s="404">
        <v>629</v>
      </c>
      <c r="X7" s="156">
        <v>53</v>
      </c>
      <c r="Y7" s="156">
        <v>106</v>
      </c>
      <c r="Z7" s="405">
        <v>563</v>
      </c>
    </row>
    <row r="8" spans="1:28" s="86" customFormat="1" ht="12.75" customHeight="1" x14ac:dyDescent="0.2">
      <c r="A8" s="669"/>
      <c r="B8" s="398">
        <v>1</v>
      </c>
      <c r="C8" s="399">
        <v>1</v>
      </c>
      <c r="D8" s="400">
        <v>1</v>
      </c>
      <c r="E8" s="116">
        <v>0.49558999999999997</v>
      </c>
      <c r="F8" s="116">
        <v>0.49745</v>
      </c>
      <c r="G8" s="401">
        <v>0.56398999999999999</v>
      </c>
      <c r="H8" s="116">
        <v>0.25372</v>
      </c>
      <c r="I8" s="116">
        <v>0.25318000000000002</v>
      </c>
      <c r="J8" s="401">
        <v>0.26157999999999998</v>
      </c>
      <c r="K8" s="116">
        <v>0.18437000000000001</v>
      </c>
      <c r="L8" s="116">
        <v>0.18307000000000001</v>
      </c>
      <c r="M8" s="402">
        <v>0.14344000000000001</v>
      </c>
      <c r="N8" s="669"/>
      <c r="O8" s="102">
        <v>3.4200000000000001E-2</v>
      </c>
      <c r="P8" s="116">
        <v>3.3919999999999999E-2</v>
      </c>
      <c r="Q8" s="401">
        <v>1.506E-2</v>
      </c>
      <c r="R8" s="116">
        <v>2.9159999999999998E-2</v>
      </c>
      <c r="S8" s="116">
        <v>2.9479999999999999E-2</v>
      </c>
      <c r="T8" s="401">
        <v>1.414E-2</v>
      </c>
      <c r="U8" s="116">
        <v>1.2700000000000001E-3</v>
      </c>
      <c r="V8" s="116">
        <v>1.25E-3</v>
      </c>
      <c r="W8" s="401">
        <v>9.5E-4</v>
      </c>
      <c r="X8" s="116">
        <v>1.6800000000000001E-3</v>
      </c>
      <c r="Y8" s="116">
        <v>1.65E-3</v>
      </c>
      <c r="Z8" s="402">
        <v>8.4999999999999995E-4</v>
      </c>
    </row>
    <row r="9" spans="1:28" s="86" customFormat="1" ht="12.75" customHeight="1" x14ac:dyDescent="0.2">
      <c r="A9" s="669" t="s">
        <v>85</v>
      </c>
      <c r="B9" s="403">
        <v>835</v>
      </c>
      <c r="C9" s="156">
        <v>2151</v>
      </c>
      <c r="D9" s="491">
        <v>13037</v>
      </c>
      <c r="E9" s="156">
        <v>313</v>
      </c>
      <c r="F9" s="156">
        <v>744</v>
      </c>
      <c r="G9" s="404">
        <v>4790</v>
      </c>
      <c r="H9" s="156">
        <v>74</v>
      </c>
      <c r="I9" s="156">
        <v>169</v>
      </c>
      <c r="J9" s="404">
        <v>4133</v>
      </c>
      <c r="K9" s="156">
        <v>155</v>
      </c>
      <c r="L9" s="156">
        <v>343</v>
      </c>
      <c r="M9" s="405">
        <v>2002</v>
      </c>
      <c r="N9" s="669" t="s">
        <v>85</v>
      </c>
      <c r="O9" s="403">
        <v>208</v>
      </c>
      <c r="P9" s="156">
        <v>624</v>
      </c>
      <c r="Q9" s="491">
        <v>1434</v>
      </c>
      <c r="R9" s="156">
        <v>66</v>
      </c>
      <c r="S9" s="156">
        <v>232</v>
      </c>
      <c r="T9" s="404">
        <v>558</v>
      </c>
      <c r="U9" s="156">
        <v>0</v>
      </c>
      <c r="V9" s="156">
        <v>0</v>
      </c>
      <c r="W9" s="404">
        <v>0</v>
      </c>
      <c r="X9" s="156">
        <v>19</v>
      </c>
      <c r="Y9" s="156">
        <v>39</v>
      </c>
      <c r="Z9" s="405">
        <v>120</v>
      </c>
    </row>
    <row r="10" spans="1:28" s="86" customFormat="1" ht="12.75" customHeight="1" x14ac:dyDescent="0.2">
      <c r="A10" s="669"/>
      <c r="B10" s="398">
        <v>1</v>
      </c>
      <c r="C10" s="399">
        <v>1</v>
      </c>
      <c r="D10" s="400">
        <v>1</v>
      </c>
      <c r="E10" s="116">
        <v>0.37485000000000002</v>
      </c>
      <c r="F10" s="116">
        <v>0.34588999999999998</v>
      </c>
      <c r="G10" s="401">
        <v>0.36742000000000002</v>
      </c>
      <c r="H10" s="116">
        <v>8.8620000000000004E-2</v>
      </c>
      <c r="I10" s="116">
        <v>7.8570000000000001E-2</v>
      </c>
      <c r="J10" s="401">
        <v>0.31702000000000002</v>
      </c>
      <c r="K10" s="116">
        <v>0.18562999999999999</v>
      </c>
      <c r="L10" s="116">
        <v>0.15945999999999999</v>
      </c>
      <c r="M10" s="402">
        <v>0.15356</v>
      </c>
      <c r="N10" s="669"/>
      <c r="O10" s="102">
        <v>0.24909999999999999</v>
      </c>
      <c r="P10" s="116">
        <v>0.29010000000000002</v>
      </c>
      <c r="Q10" s="401">
        <v>0.10999</v>
      </c>
      <c r="R10" s="116">
        <v>7.9039999999999999E-2</v>
      </c>
      <c r="S10" s="116">
        <v>0.10786</v>
      </c>
      <c r="T10" s="401">
        <v>4.2799999999999998E-2</v>
      </c>
      <c r="U10" s="116" t="s">
        <v>452</v>
      </c>
      <c r="V10" s="116" t="s">
        <v>452</v>
      </c>
      <c r="W10" s="401" t="s">
        <v>452</v>
      </c>
      <c r="X10" s="116">
        <v>2.2749999999999999E-2</v>
      </c>
      <c r="Y10" s="116">
        <v>1.813E-2</v>
      </c>
      <c r="Z10" s="402">
        <v>9.1999999999999998E-3</v>
      </c>
    </row>
    <row r="11" spans="1:28" s="86" customFormat="1" ht="12.75" customHeight="1" x14ac:dyDescent="0.2">
      <c r="A11" s="669" t="s">
        <v>86</v>
      </c>
      <c r="B11" s="403">
        <v>907</v>
      </c>
      <c r="C11" s="156">
        <v>2163</v>
      </c>
      <c r="D11" s="404">
        <v>9564</v>
      </c>
      <c r="E11" s="156">
        <v>399</v>
      </c>
      <c r="F11" s="156">
        <v>1012</v>
      </c>
      <c r="G11" s="404">
        <v>4919</v>
      </c>
      <c r="H11" s="156">
        <v>174</v>
      </c>
      <c r="I11" s="156">
        <v>428</v>
      </c>
      <c r="J11" s="404">
        <v>2011</v>
      </c>
      <c r="K11" s="156">
        <v>135</v>
      </c>
      <c r="L11" s="156">
        <v>281</v>
      </c>
      <c r="M11" s="405">
        <v>1318</v>
      </c>
      <c r="N11" s="669" t="s">
        <v>86</v>
      </c>
      <c r="O11" s="403">
        <v>23</v>
      </c>
      <c r="P11" s="156">
        <v>39</v>
      </c>
      <c r="Q11" s="404">
        <v>243</v>
      </c>
      <c r="R11" s="156">
        <v>50</v>
      </c>
      <c r="S11" s="156">
        <v>152</v>
      </c>
      <c r="T11" s="404">
        <v>390</v>
      </c>
      <c r="U11" s="156">
        <v>0</v>
      </c>
      <c r="V11" s="156">
        <v>0</v>
      </c>
      <c r="W11" s="404">
        <v>0</v>
      </c>
      <c r="X11" s="156">
        <v>126</v>
      </c>
      <c r="Y11" s="156">
        <v>251</v>
      </c>
      <c r="Z11" s="405">
        <v>683</v>
      </c>
    </row>
    <row r="12" spans="1:28" s="86" customFormat="1" ht="12.75" customHeight="1" x14ac:dyDescent="0.2">
      <c r="A12" s="669"/>
      <c r="B12" s="398">
        <v>1</v>
      </c>
      <c r="C12" s="399">
        <v>1</v>
      </c>
      <c r="D12" s="400">
        <v>1</v>
      </c>
      <c r="E12" s="116">
        <v>0.43991000000000002</v>
      </c>
      <c r="F12" s="116">
        <v>0.46787000000000001</v>
      </c>
      <c r="G12" s="401">
        <v>0.51432</v>
      </c>
      <c r="H12" s="116">
        <v>0.19184000000000001</v>
      </c>
      <c r="I12" s="116">
        <v>0.19786999999999999</v>
      </c>
      <c r="J12" s="401">
        <v>0.21027000000000001</v>
      </c>
      <c r="K12" s="116">
        <v>0.14884</v>
      </c>
      <c r="L12" s="116">
        <v>0.12991</v>
      </c>
      <c r="M12" s="402">
        <v>0.13780999999999999</v>
      </c>
      <c r="N12" s="669"/>
      <c r="O12" s="102">
        <v>2.5360000000000001E-2</v>
      </c>
      <c r="P12" s="116">
        <v>1.8030000000000001E-2</v>
      </c>
      <c r="Q12" s="401">
        <v>2.5409999999999999E-2</v>
      </c>
      <c r="R12" s="116">
        <v>5.5129999999999998E-2</v>
      </c>
      <c r="S12" s="116">
        <v>7.0269999999999999E-2</v>
      </c>
      <c r="T12" s="401">
        <v>4.0779999999999997E-2</v>
      </c>
      <c r="U12" s="116" t="s">
        <v>452</v>
      </c>
      <c r="V12" s="116" t="s">
        <v>452</v>
      </c>
      <c r="W12" s="401" t="s">
        <v>452</v>
      </c>
      <c r="X12" s="116">
        <v>0.13891999999999999</v>
      </c>
      <c r="Y12" s="116">
        <v>0.11604</v>
      </c>
      <c r="Z12" s="402">
        <v>7.1410000000000001E-2</v>
      </c>
    </row>
    <row r="13" spans="1:28" s="86" customFormat="1" ht="12.75" customHeight="1" x14ac:dyDescent="0.2">
      <c r="A13" s="669" t="s">
        <v>87</v>
      </c>
      <c r="B13" s="403">
        <v>706</v>
      </c>
      <c r="C13" s="156">
        <v>3417</v>
      </c>
      <c r="D13" s="404">
        <v>13121</v>
      </c>
      <c r="E13" s="156">
        <v>209</v>
      </c>
      <c r="F13" s="156">
        <v>680</v>
      </c>
      <c r="G13" s="404">
        <v>6214</v>
      </c>
      <c r="H13" s="156">
        <v>148</v>
      </c>
      <c r="I13" s="156">
        <v>832</v>
      </c>
      <c r="J13" s="404">
        <v>2573</v>
      </c>
      <c r="K13" s="156">
        <v>196</v>
      </c>
      <c r="L13" s="156">
        <v>1056</v>
      </c>
      <c r="M13" s="405">
        <v>2389</v>
      </c>
      <c r="N13" s="669" t="s">
        <v>87</v>
      </c>
      <c r="O13" s="403">
        <v>87</v>
      </c>
      <c r="P13" s="156">
        <v>494</v>
      </c>
      <c r="Q13" s="404">
        <v>1408</v>
      </c>
      <c r="R13" s="156">
        <v>58</v>
      </c>
      <c r="S13" s="156">
        <v>307</v>
      </c>
      <c r="T13" s="404">
        <v>387</v>
      </c>
      <c r="U13" s="156">
        <v>8</v>
      </c>
      <c r="V13" s="156">
        <v>48</v>
      </c>
      <c r="W13" s="404">
        <v>150</v>
      </c>
      <c r="X13" s="156">
        <v>0</v>
      </c>
      <c r="Y13" s="156">
        <v>0</v>
      </c>
      <c r="Z13" s="405">
        <v>0</v>
      </c>
    </row>
    <row r="14" spans="1:28" s="86" customFormat="1" ht="12.75" customHeight="1" x14ac:dyDescent="0.2">
      <c r="A14" s="669"/>
      <c r="B14" s="398">
        <v>1</v>
      </c>
      <c r="C14" s="399">
        <v>1</v>
      </c>
      <c r="D14" s="400">
        <v>1</v>
      </c>
      <c r="E14" s="116">
        <v>0.29603000000000002</v>
      </c>
      <c r="F14" s="116">
        <v>0.19900000000000001</v>
      </c>
      <c r="G14" s="401">
        <v>0.47359000000000001</v>
      </c>
      <c r="H14" s="116">
        <v>0.20963000000000001</v>
      </c>
      <c r="I14" s="116">
        <v>0.24349000000000001</v>
      </c>
      <c r="J14" s="401">
        <v>0.1961</v>
      </c>
      <c r="K14" s="116">
        <v>0.27761999999999998</v>
      </c>
      <c r="L14" s="116">
        <v>0.30903999999999998</v>
      </c>
      <c r="M14" s="402">
        <v>0.18207000000000001</v>
      </c>
      <c r="N14" s="669"/>
      <c r="O14" s="102">
        <v>0.12323000000000001</v>
      </c>
      <c r="P14" s="116">
        <v>0.14457</v>
      </c>
      <c r="Q14" s="401">
        <v>0.10731</v>
      </c>
      <c r="R14" s="116">
        <v>8.2150000000000001E-2</v>
      </c>
      <c r="S14" s="116">
        <v>8.9840000000000003E-2</v>
      </c>
      <c r="T14" s="401">
        <v>2.9489999999999999E-2</v>
      </c>
      <c r="U14" s="116">
        <v>1.133E-2</v>
      </c>
      <c r="V14" s="116">
        <v>1.405E-2</v>
      </c>
      <c r="W14" s="401">
        <v>1.1429999999999999E-2</v>
      </c>
      <c r="X14" s="116" t="s">
        <v>452</v>
      </c>
      <c r="Y14" s="116" t="s">
        <v>452</v>
      </c>
      <c r="Z14" s="402" t="s">
        <v>452</v>
      </c>
    </row>
    <row r="15" spans="1:28" s="86" customFormat="1" ht="12.75" customHeight="1" x14ac:dyDescent="0.2">
      <c r="A15" s="669" t="s">
        <v>88</v>
      </c>
      <c r="B15" s="403">
        <v>174</v>
      </c>
      <c r="C15" s="156">
        <v>382</v>
      </c>
      <c r="D15" s="404">
        <v>2387</v>
      </c>
      <c r="E15" s="156">
        <v>77</v>
      </c>
      <c r="F15" s="156">
        <v>172</v>
      </c>
      <c r="G15" s="404">
        <v>1059</v>
      </c>
      <c r="H15" s="156">
        <v>32</v>
      </c>
      <c r="I15" s="156">
        <v>73</v>
      </c>
      <c r="J15" s="404">
        <v>583</v>
      </c>
      <c r="K15" s="156">
        <v>11</v>
      </c>
      <c r="L15" s="156">
        <v>22</v>
      </c>
      <c r="M15" s="405">
        <v>255</v>
      </c>
      <c r="N15" s="669" t="s">
        <v>88</v>
      </c>
      <c r="O15" s="403">
        <v>7</v>
      </c>
      <c r="P15" s="156">
        <v>18</v>
      </c>
      <c r="Q15" s="404">
        <v>72</v>
      </c>
      <c r="R15" s="156">
        <v>46</v>
      </c>
      <c r="S15" s="156">
        <v>93</v>
      </c>
      <c r="T15" s="404">
        <v>298</v>
      </c>
      <c r="U15" s="156">
        <v>0</v>
      </c>
      <c r="V15" s="156">
        <v>0</v>
      </c>
      <c r="W15" s="404">
        <v>0</v>
      </c>
      <c r="X15" s="156">
        <v>1</v>
      </c>
      <c r="Y15" s="156">
        <v>4</v>
      </c>
      <c r="Z15" s="405">
        <v>120</v>
      </c>
    </row>
    <row r="16" spans="1:28" s="86" customFormat="1" ht="12.75" customHeight="1" x14ac:dyDescent="0.2">
      <c r="A16" s="669"/>
      <c r="B16" s="398">
        <v>1</v>
      </c>
      <c r="C16" s="399">
        <v>1</v>
      </c>
      <c r="D16" s="400">
        <v>1</v>
      </c>
      <c r="E16" s="116">
        <v>0.44252999999999998</v>
      </c>
      <c r="F16" s="116">
        <v>0.45025999999999999</v>
      </c>
      <c r="G16" s="401">
        <v>0.44364999999999999</v>
      </c>
      <c r="H16" s="116">
        <v>0.18390999999999999</v>
      </c>
      <c r="I16" s="116">
        <v>0.19109999999999999</v>
      </c>
      <c r="J16" s="401">
        <v>0.24424000000000001</v>
      </c>
      <c r="K16" s="116">
        <v>6.3219999999999998E-2</v>
      </c>
      <c r="L16" s="116">
        <v>5.7590000000000002E-2</v>
      </c>
      <c r="M16" s="402">
        <v>0.10682999999999999</v>
      </c>
      <c r="N16" s="669"/>
      <c r="O16" s="102">
        <v>4.0230000000000002E-2</v>
      </c>
      <c r="P16" s="116">
        <v>4.7120000000000002E-2</v>
      </c>
      <c r="Q16" s="401">
        <v>3.0159999999999999E-2</v>
      </c>
      <c r="R16" s="116">
        <v>0.26436999999999999</v>
      </c>
      <c r="S16" s="116">
        <v>0.24346000000000001</v>
      </c>
      <c r="T16" s="401">
        <v>0.12484000000000001</v>
      </c>
      <c r="U16" s="116" t="s">
        <v>452</v>
      </c>
      <c r="V16" s="116" t="s">
        <v>452</v>
      </c>
      <c r="W16" s="401" t="s">
        <v>452</v>
      </c>
      <c r="X16" s="116">
        <v>5.7499999999999999E-3</v>
      </c>
      <c r="Y16" s="116">
        <v>1.047E-2</v>
      </c>
      <c r="Z16" s="402">
        <v>5.0270000000000002E-2</v>
      </c>
      <c r="AA16" s="96"/>
    </row>
    <row r="17" spans="1:26" s="86" customFormat="1" ht="12.75" customHeight="1" x14ac:dyDescent="0.2">
      <c r="A17" s="669" t="s">
        <v>89</v>
      </c>
      <c r="B17" s="403">
        <v>2639</v>
      </c>
      <c r="C17" s="156">
        <v>6434</v>
      </c>
      <c r="D17" s="404">
        <v>62567</v>
      </c>
      <c r="E17" s="156">
        <v>1239</v>
      </c>
      <c r="F17" s="156">
        <v>3205</v>
      </c>
      <c r="G17" s="404">
        <v>27276</v>
      </c>
      <c r="H17" s="156">
        <v>495</v>
      </c>
      <c r="I17" s="156">
        <v>1146</v>
      </c>
      <c r="J17" s="404">
        <v>23157</v>
      </c>
      <c r="K17" s="156">
        <v>438</v>
      </c>
      <c r="L17" s="156">
        <v>1040</v>
      </c>
      <c r="M17" s="405">
        <v>7502</v>
      </c>
      <c r="N17" s="669" t="s">
        <v>89</v>
      </c>
      <c r="O17" s="403">
        <v>229</v>
      </c>
      <c r="P17" s="156">
        <v>473</v>
      </c>
      <c r="Q17" s="404">
        <v>2303</v>
      </c>
      <c r="R17" s="156">
        <v>224</v>
      </c>
      <c r="S17" s="156">
        <v>541</v>
      </c>
      <c r="T17" s="404">
        <v>2223</v>
      </c>
      <c r="U17" s="156">
        <v>1</v>
      </c>
      <c r="V17" s="156">
        <v>2</v>
      </c>
      <c r="W17" s="404">
        <v>3</v>
      </c>
      <c r="X17" s="156">
        <v>13</v>
      </c>
      <c r="Y17" s="156">
        <v>27</v>
      </c>
      <c r="Z17" s="405">
        <v>103</v>
      </c>
    </row>
    <row r="18" spans="1:26" s="86" customFormat="1" ht="12.75" customHeight="1" x14ac:dyDescent="0.2">
      <c r="A18" s="669"/>
      <c r="B18" s="398">
        <v>1</v>
      </c>
      <c r="C18" s="399">
        <v>1</v>
      </c>
      <c r="D18" s="400">
        <v>1</v>
      </c>
      <c r="E18" s="116">
        <v>0.46949999999999997</v>
      </c>
      <c r="F18" s="116">
        <v>0.49813000000000002</v>
      </c>
      <c r="G18" s="401">
        <v>0.43595</v>
      </c>
      <c r="H18" s="116">
        <v>0.18756999999999999</v>
      </c>
      <c r="I18" s="116">
        <v>0.17812</v>
      </c>
      <c r="J18" s="401">
        <v>0.37012</v>
      </c>
      <c r="K18" s="116">
        <v>0.16597000000000001</v>
      </c>
      <c r="L18" s="116">
        <v>0.16164000000000001</v>
      </c>
      <c r="M18" s="402">
        <v>0.11990000000000001</v>
      </c>
      <c r="N18" s="669"/>
      <c r="O18" s="102">
        <v>8.6779999999999996E-2</v>
      </c>
      <c r="P18" s="116">
        <v>7.3520000000000002E-2</v>
      </c>
      <c r="Q18" s="401">
        <v>3.6810000000000002E-2</v>
      </c>
      <c r="R18" s="116">
        <v>8.4879999999999997E-2</v>
      </c>
      <c r="S18" s="116">
        <v>8.4080000000000002E-2</v>
      </c>
      <c r="T18" s="401">
        <v>3.5529999999999999E-2</v>
      </c>
      <c r="U18" s="116">
        <v>3.8000000000000002E-4</v>
      </c>
      <c r="V18" s="116">
        <v>3.1E-4</v>
      </c>
      <c r="W18" s="401">
        <v>5.0000000000000002E-5</v>
      </c>
      <c r="X18" s="116">
        <v>4.9300000000000004E-3</v>
      </c>
      <c r="Y18" s="116">
        <v>4.1999999999999997E-3</v>
      </c>
      <c r="Z18" s="402">
        <v>1.65E-3</v>
      </c>
    </row>
    <row r="19" spans="1:26" s="86" customFormat="1" ht="12.75" customHeight="1" x14ac:dyDescent="0.2">
      <c r="A19" s="669" t="s">
        <v>90</v>
      </c>
      <c r="B19" s="403">
        <v>1164</v>
      </c>
      <c r="C19" s="156">
        <v>2650</v>
      </c>
      <c r="D19" s="404">
        <v>24526</v>
      </c>
      <c r="E19" s="156">
        <v>814</v>
      </c>
      <c r="F19" s="156">
        <v>1847</v>
      </c>
      <c r="G19" s="404">
        <v>16166</v>
      </c>
      <c r="H19" s="156">
        <v>189</v>
      </c>
      <c r="I19" s="156">
        <v>449</v>
      </c>
      <c r="J19" s="404">
        <v>6292</v>
      </c>
      <c r="K19" s="156">
        <v>78</v>
      </c>
      <c r="L19" s="156">
        <v>176</v>
      </c>
      <c r="M19" s="405">
        <v>1479</v>
      </c>
      <c r="N19" s="669" t="s">
        <v>90</v>
      </c>
      <c r="O19" s="403">
        <v>6</v>
      </c>
      <c r="P19" s="156">
        <v>12</v>
      </c>
      <c r="Q19" s="404">
        <v>39</v>
      </c>
      <c r="R19" s="156">
        <v>50</v>
      </c>
      <c r="S19" s="156">
        <v>112</v>
      </c>
      <c r="T19" s="404">
        <v>264</v>
      </c>
      <c r="U19" s="156">
        <v>27</v>
      </c>
      <c r="V19" s="156">
        <v>54</v>
      </c>
      <c r="W19" s="404">
        <v>286</v>
      </c>
      <c r="X19" s="156">
        <v>0</v>
      </c>
      <c r="Y19" s="156">
        <v>0</v>
      </c>
      <c r="Z19" s="405">
        <v>0</v>
      </c>
    </row>
    <row r="20" spans="1:26" s="86" customFormat="1" ht="12.75" customHeight="1" x14ac:dyDescent="0.2">
      <c r="A20" s="669"/>
      <c r="B20" s="398">
        <v>1</v>
      </c>
      <c r="C20" s="399">
        <v>1</v>
      </c>
      <c r="D20" s="400">
        <v>1</v>
      </c>
      <c r="E20" s="116">
        <v>0.69930999999999999</v>
      </c>
      <c r="F20" s="116">
        <v>0.69698000000000004</v>
      </c>
      <c r="G20" s="401">
        <v>0.65913999999999995</v>
      </c>
      <c r="H20" s="116">
        <v>0.16236999999999999</v>
      </c>
      <c r="I20" s="116">
        <v>0.16943</v>
      </c>
      <c r="J20" s="401">
        <v>0.25653999999999999</v>
      </c>
      <c r="K20" s="116">
        <v>6.701E-2</v>
      </c>
      <c r="L20" s="116">
        <v>6.6420000000000007E-2</v>
      </c>
      <c r="M20" s="402">
        <v>6.0299999999999999E-2</v>
      </c>
      <c r="N20" s="669"/>
      <c r="O20" s="102">
        <v>5.1500000000000001E-3</v>
      </c>
      <c r="P20" s="116">
        <v>4.5300000000000002E-3</v>
      </c>
      <c r="Q20" s="401">
        <v>1.5900000000000001E-3</v>
      </c>
      <c r="R20" s="116">
        <v>4.2959999999999998E-2</v>
      </c>
      <c r="S20" s="116">
        <v>4.2259999999999999E-2</v>
      </c>
      <c r="T20" s="401">
        <v>1.076E-2</v>
      </c>
      <c r="U20" s="116">
        <v>2.3199999999999998E-2</v>
      </c>
      <c r="V20" s="116">
        <v>2.0379999999999999E-2</v>
      </c>
      <c r="W20" s="401">
        <v>1.166E-2</v>
      </c>
      <c r="X20" s="116" t="s">
        <v>452</v>
      </c>
      <c r="Y20" s="116" t="s">
        <v>452</v>
      </c>
      <c r="Z20" s="402" t="s">
        <v>452</v>
      </c>
    </row>
    <row r="21" spans="1:26" s="86" customFormat="1" ht="12.75" customHeight="1" x14ac:dyDescent="0.2">
      <c r="A21" s="669" t="s">
        <v>91</v>
      </c>
      <c r="B21" s="403">
        <v>3266</v>
      </c>
      <c r="C21" s="156">
        <v>10762</v>
      </c>
      <c r="D21" s="404">
        <v>92180</v>
      </c>
      <c r="E21" s="156">
        <v>1504</v>
      </c>
      <c r="F21" s="156">
        <v>5010</v>
      </c>
      <c r="G21" s="404">
        <v>40482</v>
      </c>
      <c r="H21" s="156">
        <v>746</v>
      </c>
      <c r="I21" s="156">
        <v>2444</v>
      </c>
      <c r="J21" s="404">
        <v>34126</v>
      </c>
      <c r="K21" s="156">
        <v>582</v>
      </c>
      <c r="L21" s="156">
        <v>1911</v>
      </c>
      <c r="M21" s="405">
        <v>11318</v>
      </c>
      <c r="N21" s="669" t="s">
        <v>91</v>
      </c>
      <c r="O21" s="403">
        <v>204</v>
      </c>
      <c r="P21" s="156">
        <v>829</v>
      </c>
      <c r="Q21" s="404">
        <v>3457</v>
      </c>
      <c r="R21" s="156">
        <v>211</v>
      </c>
      <c r="S21" s="156">
        <v>517</v>
      </c>
      <c r="T21" s="404">
        <v>2432</v>
      </c>
      <c r="U21" s="156">
        <v>12</v>
      </c>
      <c r="V21" s="156">
        <v>24</v>
      </c>
      <c r="W21" s="404">
        <v>169</v>
      </c>
      <c r="X21" s="156">
        <v>7</v>
      </c>
      <c r="Y21" s="156">
        <v>27</v>
      </c>
      <c r="Z21" s="405">
        <v>196</v>
      </c>
    </row>
    <row r="22" spans="1:26" s="86" customFormat="1" ht="12.75" customHeight="1" x14ac:dyDescent="0.2">
      <c r="A22" s="669"/>
      <c r="B22" s="398">
        <v>1</v>
      </c>
      <c r="C22" s="399">
        <v>1</v>
      </c>
      <c r="D22" s="400">
        <v>1</v>
      </c>
      <c r="E22" s="116">
        <v>0.46050000000000002</v>
      </c>
      <c r="F22" s="116">
        <v>0.46553</v>
      </c>
      <c r="G22" s="401">
        <v>0.43915999999999999</v>
      </c>
      <c r="H22" s="116">
        <v>0.22841</v>
      </c>
      <c r="I22" s="116">
        <v>0.2271</v>
      </c>
      <c r="J22" s="401">
        <v>0.37020999999999998</v>
      </c>
      <c r="K22" s="116">
        <v>0.1782</v>
      </c>
      <c r="L22" s="116">
        <v>0.17757000000000001</v>
      </c>
      <c r="M22" s="402">
        <v>0.12278</v>
      </c>
      <c r="N22" s="669"/>
      <c r="O22" s="102">
        <v>6.2460000000000002E-2</v>
      </c>
      <c r="P22" s="116">
        <v>7.7030000000000001E-2</v>
      </c>
      <c r="Q22" s="401">
        <v>3.7499999999999999E-2</v>
      </c>
      <c r="R22" s="116">
        <v>6.4610000000000001E-2</v>
      </c>
      <c r="S22" s="116">
        <v>4.8039999999999999E-2</v>
      </c>
      <c r="T22" s="401">
        <v>2.6380000000000001E-2</v>
      </c>
      <c r="U22" s="116">
        <v>3.6700000000000001E-3</v>
      </c>
      <c r="V22" s="116">
        <v>2.2300000000000002E-3</v>
      </c>
      <c r="W22" s="401">
        <v>1.83E-3</v>
      </c>
      <c r="X22" s="116">
        <v>2.14E-3</v>
      </c>
      <c r="Y22" s="116">
        <v>2.5100000000000001E-3</v>
      </c>
      <c r="Z22" s="402">
        <v>2.1299999999999999E-3</v>
      </c>
    </row>
    <row r="23" spans="1:26" s="86" customFormat="1" ht="12.75" customHeight="1" x14ac:dyDescent="0.2">
      <c r="A23" s="669" t="s">
        <v>92</v>
      </c>
      <c r="B23" s="403">
        <v>11983</v>
      </c>
      <c r="C23" s="156">
        <v>32624</v>
      </c>
      <c r="D23" s="404">
        <v>311233</v>
      </c>
      <c r="E23" s="156">
        <v>6335</v>
      </c>
      <c r="F23" s="156">
        <v>17162</v>
      </c>
      <c r="G23" s="404">
        <v>174436</v>
      </c>
      <c r="H23" s="156">
        <v>2056</v>
      </c>
      <c r="I23" s="156">
        <v>5245</v>
      </c>
      <c r="J23" s="404">
        <v>79092</v>
      </c>
      <c r="K23" s="156">
        <v>1736</v>
      </c>
      <c r="L23" s="156">
        <v>4920</v>
      </c>
      <c r="M23" s="405">
        <v>31216</v>
      </c>
      <c r="N23" s="669" t="s">
        <v>92</v>
      </c>
      <c r="O23" s="403">
        <v>652</v>
      </c>
      <c r="P23" s="156">
        <v>1716</v>
      </c>
      <c r="Q23" s="404">
        <v>10950</v>
      </c>
      <c r="R23" s="156">
        <v>1083</v>
      </c>
      <c r="S23" s="156">
        <v>3213</v>
      </c>
      <c r="T23" s="404">
        <v>14151</v>
      </c>
      <c r="U23" s="156">
        <v>62</v>
      </c>
      <c r="V23" s="156">
        <v>157</v>
      </c>
      <c r="W23" s="404">
        <v>761</v>
      </c>
      <c r="X23" s="156">
        <v>59</v>
      </c>
      <c r="Y23" s="156">
        <v>211</v>
      </c>
      <c r="Z23" s="405">
        <v>627</v>
      </c>
    </row>
    <row r="24" spans="1:26" s="86" customFormat="1" ht="12.75" customHeight="1" x14ac:dyDescent="0.2">
      <c r="A24" s="669"/>
      <c r="B24" s="398">
        <v>1</v>
      </c>
      <c r="C24" s="399">
        <v>1</v>
      </c>
      <c r="D24" s="400">
        <v>1</v>
      </c>
      <c r="E24" s="116">
        <v>0.52866999999999997</v>
      </c>
      <c r="F24" s="116">
        <v>0.52605000000000002</v>
      </c>
      <c r="G24" s="401">
        <v>0.56047000000000002</v>
      </c>
      <c r="H24" s="116">
        <v>0.17158000000000001</v>
      </c>
      <c r="I24" s="116">
        <v>0.16077</v>
      </c>
      <c r="J24" s="401">
        <v>0.25412000000000001</v>
      </c>
      <c r="K24" s="116">
        <v>0.14487</v>
      </c>
      <c r="L24" s="116">
        <v>0.15081</v>
      </c>
      <c r="M24" s="402">
        <v>0.1003</v>
      </c>
      <c r="N24" s="669"/>
      <c r="O24" s="102">
        <v>5.441E-2</v>
      </c>
      <c r="P24" s="116">
        <v>5.2600000000000001E-2</v>
      </c>
      <c r="Q24" s="401">
        <v>3.5180000000000003E-2</v>
      </c>
      <c r="R24" s="116">
        <v>9.0380000000000002E-2</v>
      </c>
      <c r="S24" s="116">
        <v>9.8489999999999994E-2</v>
      </c>
      <c r="T24" s="401">
        <v>4.5469999999999997E-2</v>
      </c>
      <c r="U24" s="116">
        <v>5.1700000000000001E-3</v>
      </c>
      <c r="V24" s="116">
        <v>4.81E-3</v>
      </c>
      <c r="W24" s="401">
        <v>2.4499999999999999E-3</v>
      </c>
      <c r="X24" s="116">
        <v>4.9199999999999999E-3</v>
      </c>
      <c r="Y24" s="116">
        <v>6.4700000000000001E-3</v>
      </c>
      <c r="Z24" s="402">
        <v>2.0100000000000001E-3</v>
      </c>
    </row>
    <row r="25" spans="1:26" s="86" customFormat="1" ht="12.75" customHeight="1" x14ac:dyDescent="0.2">
      <c r="A25" s="669" t="s">
        <v>93</v>
      </c>
      <c r="B25" s="403">
        <v>2534</v>
      </c>
      <c r="C25" s="156">
        <v>7227</v>
      </c>
      <c r="D25" s="404">
        <v>73332</v>
      </c>
      <c r="E25" s="156">
        <v>1073</v>
      </c>
      <c r="F25" s="156">
        <v>2815</v>
      </c>
      <c r="G25" s="404">
        <v>29476</v>
      </c>
      <c r="H25" s="156">
        <v>614</v>
      </c>
      <c r="I25" s="156">
        <v>2011</v>
      </c>
      <c r="J25" s="404">
        <v>32269</v>
      </c>
      <c r="K25" s="156">
        <v>621</v>
      </c>
      <c r="L25" s="156">
        <v>1785</v>
      </c>
      <c r="M25" s="405">
        <v>8396</v>
      </c>
      <c r="N25" s="669" t="s">
        <v>93</v>
      </c>
      <c r="O25" s="403">
        <v>102</v>
      </c>
      <c r="P25" s="156">
        <v>259</v>
      </c>
      <c r="Q25" s="404">
        <v>1655</v>
      </c>
      <c r="R25" s="156">
        <v>108</v>
      </c>
      <c r="S25" s="156">
        <v>314</v>
      </c>
      <c r="T25" s="404">
        <v>994</v>
      </c>
      <c r="U25" s="156">
        <v>12</v>
      </c>
      <c r="V25" s="156">
        <v>31</v>
      </c>
      <c r="W25" s="404">
        <v>452</v>
      </c>
      <c r="X25" s="156">
        <v>4</v>
      </c>
      <c r="Y25" s="156">
        <v>12</v>
      </c>
      <c r="Z25" s="405">
        <v>90</v>
      </c>
    </row>
    <row r="26" spans="1:26" s="86" customFormat="1" ht="12.75" customHeight="1" x14ac:dyDescent="0.2">
      <c r="A26" s="669"/>
      <c r="B26" s="398">
        <v>1</v>
      </c>
      <c r="C26" s="399">
        <v>1</v>
      </c>
      <c r="D26" s="400">
        <v>1</v>
      </c>
      <c r="E26" s="116">
        <v>0.42343999999999998</v>
      </c>
      <c r="F26" s="116">
        <v>0.38951000000000002</v>
      </c>
      <c r="G26" s="401">
        <v>0.40194999999999997</v>
      </c>
      <c r="H26" s="116">
        <v>0.24229999999999999</v>
      </c>
      <c r="I26" s="116">
        <v>0.27826000000000001</v>
      </c>
      <c r="J26" s="401">
        <v>0.44003999999999999</v>
      </c>
      <c r="K26" s="116">
        <v>0.24507000000000001</v>
      </c>
      <c r="L26" s="116">
        <v>0.24698999999999999</v>
      </c>
      <c r="M26" s="402">
        <v>0.11448999999999999</v>
      </c>
      <c r="N26" s="669"/>
      <c r="O26" s="102">
        <v>4.0250000000000001E-2</v>
      </c>
      <c r="P26" s="116">
        <v>3.5839999999999997E-2</v>
      </c>
      <c r="Q26" s="401">
        <v>2.257E-2</v>
      </c>
      <c r="R26" s="116">
        <v>4.2619999999999998E-2</v>
      </c>
      <c r="S26" s="116">
        <v>4.3450000000000003E-2</v>
      </c>
      <c r="T26" s="401">
        <v>1.355E-2</v>
      </c>
      <c r="U26" s="116">
        <v>4.7400000000000003E-3</v>
      </c>
      <c r="V26" s="116">
        <v>4.2900000000000004E-3</v>
      </c>
      <c r="W26" s="401">
        <v>6.1599999999999997E-3</v>
      </c>
      <c r="X26" s="116">
        <v>1.58E-3</v>
      </c>
      <c r="Y26" s="116">
        <v>1.66E-3</v>
      </c>
      <c r="Z26" s="402">
        <v>1.23E-3</v>
      </c>
    </row>
    <row r="27" spans="1:26" s="86" customFormat="1" ht="12.75" customHeight="1" x14ac:dyDescent="0.2">
      <c r="A27" s="669" t="s">
        <v>94</v>
      </c>
      <c r="B27" s="403">
        <v>1286</v>
      </c>
      <c r="C27" s="156">
        <v>3224</v>
      </c>
      <c r="D27" s="404">
        <v>25734</v>
      </c>
      <c r="E27" s="156">
        <v>599</v>
      </c>
      <c r="F27" s="156">
        <v>1451</v>
      </c>
      <c r="G27" s="404">
        <v>12465</v>
      </c>
      <c r="H27" s="156">
        <v>220</v>
      </c>
      <c r="I27" s="156">
        <v>570</v>
      </c>
      <c r="J27" s="404">
        <v>7601</v>
      </c>
      <c r="K27" s="156">
        <v>371</v>
      </c>
      <c r="L27" s="156">
        <v>948</v>
      </c>
      <c r="M27" s="405">
        <v>4664</v>
      </c>
      <c r="N27" s="669" t="s">
        <v>94</v>
      </c>
      <c r="O27" s="403">
        <v>18</v>
      </c>
      <c r="P27" s="156">
        <v>55</v>
      </c>
      <c r="Q27" s="404">
        <v>324</v>
      </c>
      <c r="R27" s="156">
        <v>73</v>
      </c>
      <c r="S27" s="156">
        <v>194</v>
      </c>
      <c r="T27" s="404">
        <v>260</v>
      </c>
      <c r="U27" s="156">
        <v>0</v>
      </c>
      <c r="V27" s="156">
        <v>0</v>
      </c>
      <c r="W27" s="404">
        <v>0</v>
      </c>
      <c r="X27" s="156">
        <v>5</v>
      </c>
      <c r="Y27" s="156">
        <v>6</v>
      </c>
      <c r="Z27" s="405">
        <v>420</v>
      </c>
    </row>
    <row r="28" spans="1:26" s="86" customFormat="1" ht="12.75" customHeight="1" x14ac:dyDescent="0.2">
      <c r="A28" s="669"/>
      <c r="B28" s="398">
        <v>1</v>
      </c>
      <c r="C28" s="399">
        <v>1</v>
      </c>
      <c r="D28" s="400">
        <v>1</v>
      </c>
      <c r="E28" s="116">
        <v>0.46578999999999998</v>
      </c>
      <c r="F28" s="116">
        <v>0.45006000000000002</v>
      </c>
      <c r="G28" s="401">
        <v>0.48437999999999998</v>
      </c>
      <c r="H28" s="116">
        <v>0.17107</v>
      </c>
      <c r="I28" s="116">
        <v>0.17680000000000001</v>
      </c>
      <c r="J28" s="401">
        <v>0.29537000000000002</v>
      </c>
      <c r="K28" s="116">
        <v>0.28849000000000002</v>
      </c>
      <c r="L28" s="116">
        <v>0.29404000000000002</v>
      </c>
      <c r="M28" s="402">
        <v>0.18124000000000001</v>
      </c>
      <c r="N28" s="669"/>
      <c r="O28" s="102">
        <v>1.4E-2</v>
      </c>
      <c r="P28" s="116">
        <v>1.7059999999999999E-2</v>
      </c>
      <c r="Q28" s="401">
        <v>1.259E-2</v>
      </c>
      <c r="R28" s="116">
        <v>5.6770000000000001E-2</v>
      </c>
      <c r="S28" s="116">
        <v>6.0170000000000001E-2</v>
      </c>
      <c r="T28" s="401">
        <v>1.01E-2</v>
      </c>
      <c r="U28" s="116" t="s">
        <v>452</v>
      </c>
      <c r="V28" s="116" t="s">
        <v>452</v>
      </c>
      <c r="W28" s="401" t="s">
        <v>452</v>
      </c>
      <c r="X28" s="116">
        <v>3.8899999999999998E-3</v>
      </c>
      <c r="Y28" s="116">
        <v>1.8600000000000001E-3</v>
      </c>
      <c r="Z28" s="402">
        <v>1.6320000000000001E-2</v>
      </c>
    </row>
    <row r="29" spans="1:26" s="86" customFormat="1" ht="12.75" customHeight="1" x14ac:dyDescent="0.2">
      <c r="A29" s="669" t="s">
        <v>95</v>
      </c>
      <c r="B29" s="403">
        <v>1112</v>
      </c>
      <c r="C29" s="156">
        <v>2836</v>
      </c>
      <c r="D29" s="404">
        <v>15940</v>
      </c>
      <c r="E29" s="156">
        <v>506</v>
      </c>
      <c r="F29" s="156">
        <v>1390</v>
      </c>
      <c r="G29" s="404">
        <v>8957</v>
      </c>
      <c r="H29" s="156">
        <v>184</v>
      </c>
      <c r="I29" s="156">
        <v>446</v>
      </c>
      <c r="J29" s="404">
        <v>3142</v>
      </c>
      <c r="K29" s="156">
        <v>214</v>
      </c>
      <c r="L29" s="156">
        <v>528</v>
      </c>
      <c r="M29" s="405">
        <v>2493</v>
      </c>
      <c r="N29" s="669" t="s">
        <v>95</v>
      </c>
      <c r="O29" s="403">
        <v>58</v>
      </c>
      <c r="P29" s="156">
        <v>86</v>
      </c>
      <c r="Q29" s="404">
        <v>459</v>
      </c>
      <c r="R29" s="156">
        <v>144</v>
      </c>
      <c r="S29" s="156">
        <v>377</v>
      </c>
      <c r="T29" s="404">
        <v>870</v>
      </c>
      <c r="U29" s="156">
        <v>1</v>
      </c>
      <c r="V29" s="156">
        <v>2</v>
      </c>
      <c r="W29" s="404">
        <v>6</v>
      </c>
      <c r="X29" s="156">
        <v>5</v>
      </c>
      <c r="Y29" s="156">
        <v>7</v>
      </c>
      <c r="Z29" s="405">
        <v>13</v>
      </c>
    </row>
    <row r="30" spans="1:26" s="86" customFormat="1" ht="12.75" customHeight="1" x14ac:dyDescent="0.2">
      <c r="A30" s="669"/>
      <c r="B30" s="398">
        <v>1</v>
      </c>
      <c r="C30" s="399">
        <v>1</v>
      </c>
      <c r="D30" s="400">
        <v>1</v>
      </c>
      <c r="E30" s="116">
        <v>0.45504</v>
      </c>
      <c r="F30" s="116">
        <v>0.49013000000000001</v>
      </c>
      <c r="G30" s="401">
        <v>0.56191999999999998</v>
      </c>
      <c r="H30" s="116">
        <v>0.16547000000000001</v>
      </c>
      <c r="I30" s="116">
        <v>0.15726000000000001</v>
      </c>
      <c r="J30" s="401">
        <v>0.19711000000000001</v>
      </c>
      <c r="K30" s="116">
        <v>0.19245000000000001</v>
      </c>
      <c r="L30" s="116">
        <v>0.18618000000000001</v>
      </c>
      <c r="M30" s="402">
        <v>0.15640000000000001</v>
      </c>
      <c r="N30" s="669"/>
      <c r="O30" s="102">
        <v>5.2159999999999998E-2</v>
      </c>
      <c r="P30" s="116">
        <v>3.032E-2</v>
      </c>
      <c r="Q30" s="401">
        <v>2.8799999999999999E-2</v>
      </c>
      <c r="R30" s="116">
        <v>0.1295</v>
      </c>
      <c r="S30" s="116">
        <v>0.13292999999999999</v>
      </c>
      <c r="T30" s="401">
        <v>5.4579999999999997E-2</v>
      </c>
      <c r="U30" s="116">
        <v>8.9999999999999998E-4</v>
      </c>
      <c r="V30" s="116">
        <v>7.1000000000000002E-4</v>
      </c>
      <c r="W30" s="401">
        <v>3.8000000000000002E-4</v>
      </c>
      <c r="X30" s="116">
        <v>4.4999999999999997E-3</v>
      </c>
      <c r="Y30" s="116">
        <v>2.47E-3</v>
      </c>
      <c r="Z30" s="402">
        <v>8.1999999999999998E-4</v>
      </c>
    </row>
    <row r="31" spans="1:26" s="86" customFormat="1" ht="12.75" customHeight="1" x14ac:dyDescent="0.2">
      <c r="A31" s="669" t="s">
        <v>96</v>
      </c>
      <c r="B31" s="403">
        <v>977</v>
      </c>
      <c r="C31" s="156">
        <v>2577</v>
      </c>
      <c r="D31" s="404">
        <v>12685</v>
      </c>
      <c r="E31" s="156">
        <v>425</v>
      </c>
      <c r="F31" s="156">
        <v>1224</v>
      </c>
      <c r="G31" s="404">
        <v>6922</v>
      </c>
      <c r="H31" s="156">
        <v>192</v>
      </c>
      <c r="I31" s="156">
        <v>479</v>
      </c>
      <c r="J31" s="404">
        <v>2780</v>
      </c>
      <c r="K31" s="156">
        <v>192</v>
      </c>
      <c r="L31" s="156">
        <v>502</v>
      </c>
      <c r="M31" s="405">
        <v>1824</v>
      </c>
      <c r="N31" s="669" t="s">
        <v>96</v>
      </c>
      <c r="O31" s="403">
        <v>121</v>
      </c>
      <c r="P31" s="156">
        <v>262</v>
      </c>
      <c r="Q31" s="404">
        <v>796</v>
      </c>
      <c r="R31" s="156">
        <v>40</v>
      </c>
      <c r="S31" s="156">
        <v>97</v>
      </c>
      <c r="T31" s="404">
        <v>313</v>
      </c>
      <c r="U31" s="156">
        <v>4</v>
      </c>
      <c r="V31" s="156">
        <v>6</v>
      </c>
      <c r="W31" s="404">
        <v>31</v>
      </c>
      <c r="X31" s="156">
        <v>3</v>
      </c>
      <c r="Y31" s="156">
        <v>7</v>
      </c>
      <c r="Z31" s="405">
        <v>19</v>
      </c>
    </row>
    <row r="32" spans="1:26" s="86" customFormat="1" ht="12.75" customHeight="1" x14ac:dyDescent="0.2">
      <c r="A32" s="669"/>
      <c r="B32" s="398">
        <v>1</v>
      </c>
      <c r="C32" s="399">
        <v>1</v>
      </c>
      <c r="D32" s="400">
        <v>1</v>
      </c>
      <c r="E32" s="116">
        <v>0.43501000000000001</v>
      </c>
      <c r="F32" s="116">
        <v>0.47497</v>
      </c>
      <c r="G32" s="401">
        <v>0.54568000000000005</v>
      </c>
      <c r="H32" s="116">
        <v>0.19652</v>
      </c>
      <c r="I32" s="116">
        <v>0.18587999999999999</v>
      </c>
      <c r="J32" s="401">
        <v>0.21915999999999999</v>
      </c>
      <c r="K32" s="116">
        <v>0.19652</v>
      </c>
      <c r="L32" s="116">
        <v>0.1948</v>
      </c>
      <c r="M32" s="402">
        <v>0.14379</v>
      </c>
      <c r="N32" s="669"/>
      <c r="O32" s="102">
        <v>0.12385</v>
      </c>
      <c r="P32" s="116">
        <v>0.10167</v>
      </c>
      <c r="Q32" s="401">
        <v>6.275E-2</v>
      </c>
      <c r="R32" s="116">
        <v>4.0939999999999997E-2</v>
      </c>
      <c r="S32" s="116">
        <v>3.764E-2</v>
      </c>
      <c r="T32" s="401">
        <v>2.4670000000000001E-2</v>
      </c>
      <c r="U32" s="116">
        <v>4.0899999999999999E-3</v>
      </c>
      <c r="V32" s="116">
        <v>2.33E-3</v>
      </c>
      <c r="W32" s="401">
        <v>2.4399999999999999E-3</v>
      </c>
      <c r="X32" s="116">
        <v>3.0699999999999998E-3</v>
      </c>
      <c r="Y32" s="116">
        <v>2.7200000000000002E-3</v>
      </c>
      <c r="Z32" s="402">
        <v>1.5E-3</v>
      </c>
    </row>
    <row r="33" spans="1:26" s="86" customFormat="1" ht="12.75" customHeight="1" x14ac:dyDescent="0.2">
      <c r="A33" s="669" t="s">
        <v>97</v>
      </c>
      <c r="B33" s="403">
        <v>2662</v>
      </c>
      <c r="C33" s="156">
        <v>6495</v>
      </c>
      <c r="D33" s="404">
        <v>81567</v>
      </c>
      <c r="E33" s="156">
        <v>1437</v>
      </c>
      <c r="F33" s="156">
        <v>3451</v>
      </c>
      <c r="G33" s="404">
        <v>36361</v>
      </c>
      <c r="H33" s="156">
        <v>677</v>
      </c>
      <c r="I33" s="156">
        <v>1756</v>
      </c>
      <c r="J33" s="404">
        <v>37583</v>
      </c>
      <c r="K33" s="156">
        <v>321</v>
      </c>
      <c r="L33" s="156">
        <v>774</v>
      </c>
      <c r="M33" s="405">
        <v>4758</v>
      </c>
      <c r="N33" s="669" t="s">
        <v>97</v>
      </c>
      <c r="O33" s="403">
        <v>111</v>
      </c>
      <c r="P33" s="156">
        <v>224</v>
      </c>
      <c r="Q33" s="404">
        <v>1855</v>
      </c>
      <c r="R33" s="156">
        <v>93</v>
      </c>
      <c r="S33" s="156">
        <v>240</v>
      </c>
      <c r="T33" s="404">
        <v>695</v>
      </c>
      <c r="U33" s="156">
        <v>12</v>
      </c>
      <c r="V33" s="156">
        <v>24</v>
      </c>
      <c r="W33" s="404">
        <v>153</v>
      </c>
      <c r="X33" s="156">
        <v>11</v>
      </c>
      <c r="Y33" s="156">
        <v>26</v>
      </c>
      <c r="Z33" s="405">
        <v>162</v>
      </c>
    </row>
    <row r="34" spans="1:26" s="86" customFormat="1" ht="12.75" customHeight="1" x14ac:dyDescent="0.2">
      <c r="A34" s="669"/>
      <c r="B34" s="398">
        <v>1</v>
      </c>
      <c r="C34" s="399">
        <v>1</v>
      </c>
      <c r="D34" s="400">
        <v>1</v>
      </c>
      <c r="E34" s="116">
        <v>0.53981999999999997</v>
      </c>
      <c r="F34" s="116">
        <v>0.53132999999999997</v>
      </c>
      <c r="G34" s="401">
        <v>0.44578000000000001</v>
      </c>
      <c r="H34" s="116">
        <v>0.25431999999999999</v>
      </c>
      <c r="I34" s="116">
        <v>0.27035999999999999</v>
      </c>
      <c r="J34" s="401">
        <v>0.46076</v>
      </c>
      <c r="K34" s="116">
        <v>0.12059</v>
      </c>
      <c r="L34" s="116">
        <v>0.11917</v>
      </c>
      <c r="M34" s="402">
        <v>5.833E-2</v>
      </c>
      <c r="N34" s="669"/>
      <c r="O34" s="102">
        <v>4.1700000000000001E-2</v>
      </c>
      <c r="P34" s="116">
        <v>3.449E-2</v>
      </c>
      <c r="Q34" s="401">
        <v>2.274E-2</v>
      </c>
      <c r="R34" s="116">
        <v>3.4939999999999999E-2</v>
      </c>
      <c r="S34" s="116">
        <v>3.6949999999999997E-2</v>
      </c>
      <c r="T34" s="401">
        <v>8.5199999999999998E-3</v>
      </c>
      <c r="U34" s="116">
        <v>4.5100000000000001E-3</v>
      </c>
      <c r="V34" s="116">
        <v>3.7000000000000002E-3</v>
      </c>
      <c r="W34" s="401">
        <v>1.8799999999999999E-3</v>
      </c>
      <c r="X34" s="116">
        <v>4.13E-3</v>
      </c>
      <c r="Y34" s="116">
        <v>4.0000000000000001E-3</v>
      </c>
      <c r="Z34" s="402">
        <v>1.99E-3</v>
      </c>
    </row>
    <row r="35" spans="1:26" s="86" customFormat="1" ht="12.75" customHeight="1" x14ac:dyDescent="0.2">
      <c r="A35" s="674" t="s">
        <v>98</v>
      </c>
      <c r="B35" s="403">
        <v>782</v>
      </c>
      <c r="C35" s="156">
        <v>1760</v>
      </c>
      <c r="D35" s="404">
        <v>11979</v>
      </c>
      <c r="E35" s="156">
        <v>500</v>
      </c>
      <c r="F35" s="156">
        <v>1156</v>
      </c>
      <c r="G35" s="404">
        <v>8583</v>
      </c>
      <c r="H35" s="156">
        <v>97</v>
      </c>
      <c r="I35" s="156">
        <v>225</v>
      </c>
      <c r="J35" s="404">
        <v>1349</v>
      </c>
      <c r="K35" s="156">
        <v>98</v>
      </c>
      <c r="L35" s="156">
        <v>175</v>
      </c>
      <c r="M35" s="405">
        <v>1022</v>
      </c>
      <c r="N35" s="674" t="s">
        <v>98</v>
      </c>
      <c r="O35" s="403">
        <v>58</v>
      </c>
      <c r="P35" s="156">
        <v>145</v>
      </c>
      <c r="Q35" s="404">
        <v>723</v>
      </c>
      <c r="R35" s="156">
        <v>21</v>
      </c>
      <c r="S35" s="156">
        <v>44</v>
      </c>
      <c r="T35" s="404">
        <v>212</v>
      </c>
      <c r="U35" s="156">
        <v>7</v>
      </c>
      <c r="V35" s="156">
        <v>13</v>
      </c>
      <c r="W35" s="404">
        <v>88</v>
      </c>
      <c r="X35" s="156">
        <v>1</v>
      </c>
      <c r="Y35" s="156">
        <v>2</v>
      </c>
      <c r="Z35" s="405">
        <v>2</v>
      </c>
    </row>
    <row r="36" spans="1:26" s="86" customFormat="1" ht="12.75" customHeight="1" x14ac:dyDescent="0.2">
      <c r="A36" s="675"/>
      <c r="B36" s="406">
        <v>1</v>
      </c>
      <c r="C36" s="407">
        <v>1</v>
      </c>
      <c r="D36" s="408">
        <v>1</v>
      </c>
      <c r="E36" s="409">
        <v>0.63939000000000001</v>
      </c>
      <c r="F36" s="409">
        <v>0.65681999999999996</v>
      </c>
      <c r="G36" s="410">
        <v>0.71650000000000003</v>
      </c>
      <c r="H36" s="409">
        <v>0.12404</v>
      </c>
      <c r="I36" s="409">
        <v>0.12784000000000001</v>
      </c>
      <c r="J36" s="410">
        <v>0.11261</v>
      </c>
      <c r="K36" s="409">
        <v>0.12531999999999999</v>
      </c>
      <c r="L36" s="409">
        <v>9.9430000000000004E-2</v>
      </c>
      <c r="M36" s="411">
        <v>8.5319999999999993E-2</v>
      </c>
      <c r="N36" s="675"/>
      <c r="O36" s="490">
        <v>7.417E-2</v>
      </c>
      <c r="P36" s="409">
        <v>8.2390000000000005E-2</v>
      </c>
      <c r="Q36" s="410">
        <v>6.0359999999999997E-2</v>
      </c>
      <c r="R36" s="409">
        <v>2.6849999999999999E-2</v>
      </c>
      <c r="S36" s="409">
        <v>2.5000000000000001E-2</v>
      </c>
      <c r="T36" s="410">
        <v>1.77E-2</v>
      </c>
      <c r="U36" s="409">
        <v>8.9499999999999996E-3</v>
      </c>
      <c r="V36" s="409">
        <v>7.3899999999999999E-3</v>
      </c>
      <c r="W36" s="410">
        <v>7.3499999999999998E-3</v>
      </c>
      <c r="X36" s="409">
        <v>1.2800000000000001E-3</v>
      </c>
      <c r="Y36" s="409">
        <v>1.14E-3</v>
      </c>
      <c r="Z36" s="411">
        <v>1.7000000000000001E-4</v>
      </c>
    </row>
    <row r="37" spans="1:26" s="86" customFormat="1" ht="12.75" customHeight="1" x14ac:dyDescent="0.2">
      <c r="A37" s="685" t="s">
        <v>113</v>
      </c>
      <c r="B37" s="471">
        <v>77254</v>
      </c>
      <c r="C37" s="472">
        <v>181192</v>
      </c>
      <c r="D37" s="131">
        <v>1869028</v>
      </c>
      <c r="E37" s="413">
        <v>37575</v>
      </c>
      <c r="F37" s="413">
        <v>88049</v>
      </c>
      <c r="G37" s="128">
        <v>964496</v>
      </c>
      <c r="H37" s="413">
        <v>17848</v>
      </c>
      <c r="I37" s="413">
        <v>41207</v>
      </c>
      <c r="J37" s="128">
        <v>571091</v>
      </c>
      <c r="K37" s="413">
        <v>13208</v>
      </c>
      <c r="L37" s="413">
        <v>31311</v>
      </c>
      <c r="M37" s="414">
        <v>232371</v>
      </c>
      <c r="N37" s="881" t="s">
        <v>113</v>
      </c>
      <c r="O37" s="471">
        <v>3847</v>
      </c>
      <c r="P37" s="472">
        <v>9328</v>
      </c>
      <c r="Q37" s="131">
        <v>48785</v>
      </c>
      <c r="R37" s="413">
        <v>4202</v>
      </c>
      <c r="S37" s="413">
        <v>9962</v>
      </c>
      <c r="T37" s="128">
        <v>44131</v>
      </c>
      <c r="U37" s="413">
        <v>248</v>
      </c>
      <c r="V37" s="413">
        <v>575</v>
      </c>
      <c r="W37" s="128">
        <v>4508</v>
      </c>
      <c r="X37" s="413">
        <v>326</v>
      </c>
      <c r="Y37" s="413">
        <v>760</v>
      </c>
      <c r="Z37" s="414">
        <v>3646</v>
      </c>
    </row>
    <row r="38" spans="1:26" ht="12.75" customHeight="1" thickBot="1" x14ac:dyDescent="0.25">
      <c r="A38" s="947"/>
      <c r="B38" s="415">
        <v>1</v>
      </c>
      <c r="C38" s="416">
        <v>1</v>
      </c>
      <c r="D38" s="417">
        <v>1</v>
      </c>
      <c r="E38" s="418">
        <v>0.48637999999999998</v>
      </c>
      <c r="F38" s="418">
        <v>0.48593999999999998</v>
      </c>
      <c r="G38" s="419">
        <v>0.51604000000000005</v>
      </c>
      <c r="H38" s="418">
        <v>0.23103000000000001</v>
      </c>
      <c r="I38" s="418">
        <v>0.22742000000000001</v>
      </c>
      <c r="J38" s="419">
        <v>0.30556</v>
      </c>
      <c r="K38" s="418">
        <v>0.17097000000000001</v>
      </c>
      <c r="L38" s="418">
        <v>0.17280999999999999</v>
      </c>
      <c r="M38" s="200">
        <v>0.12433</v>
      </c>
      <c r="N38" s="684"/>
      <c r="O38" s="198">
        <v>4.9799999999999997E-2</v>
      </c>
      <c r="P38" s="418">
        <v>5.1479999999999998E-2</v>
      </c>
      <c r="Q38" s="419">
        <v>2.6100000000000002E-2</v>
      </c>
      <c r="R38" s="418">
        <v>5.4390000000000001E-2</v>
      </c>
      <c r="S38" s="418">
        <v>5.4980000000000001E-2</v>
      </c>
      <c r="T38" s="419">
        <v>2.3609999999999999E-2</v>
      </c>
      <c r="U38" s="418">
        <v>3.2100000000000002E-3</v>
      </c>
      <c r="V38" s="418">
        <v>3.1700000000000001E-3</v>
      </c>
      <c r="W38" s="419">
        <v>2.4099999999999998E-3</v>
      </c>
      <c r="X38" s="418">
        <v>4.2199999999999998E-3</v>
      </c>
      <c r="Y38" s="418">
        <v>4.1900000000000001E-3</v>
      </c>
      <c r="Z38" s="200">
        <v>1.9499999999999999E-3</v>
      </c>
    </row>
    <row r="40" spans="1:26" s="640" customFormat="1" ht="11.25" x14ac:dyDescent="0.2">
      <c r="A40" s="640" t="str">
        <f>"Anmerkungen. Datengrundlage: Volkshochschul-Statistik "&amp;Hilfswerte!B1&amp;"; Basis: "&amp;Tabelle1!$C$36&amp;" VHS."</f>
        <v>Anmerkungen. Datengrundlage: Volkshochschul-Statistik 2018; Basis: 874 VHS.</v>
      </c>
      <c r="N40" s="640" t="str">
        <f>"Anmerkungen. Datengrundlage: Volkshochschul-Statistik "&amp;Hilfswerte!B1&amp;"; Basis: "&amp;Tabelle1!$C$36&amp;" VHS."</f>
        <v>Anmerkungen. Datengrundlage: Volkshochschul-Statistik 2018; Basis: 874 VHS.</v>
      </c>
      <c r="X40" s="646"/>
      <c r="Y40" s="646"/>
      <c r="Z40" s="646"/>
    </row>
    <row r="42" spans="1:26" x14ac:dyDescent="0.2">
      <c r="A42" s="650" t="s">
        <v>471</v>
      </c>
      <c r="N42" s="650" t="s">
        <v>471</v>
      </c>
    </row>
    <row r="43" spans="1:26" x14ac:dyDescent="0.2">
      <c r="A43" s="650" t="s">
        <v>472</v>
      </c>
      <c r="E43" s="653" t="s">
        <v>461</v>
      </c>
      <c r="N43" s="650" t="s">
        <v>472</v>
      </c>
      <c r="R43" s="653" t="s">
        <v>461</v>
      </c>
    </row>
    <row r="44" spans="1:26" x14ac:dyDescent="0.2">
      <c r="A44" s="651"/>
      <c r="N44" s="651"/>
    </row>
    <row r="45" spans="1:26" x14ac:dyDescent="0.2">
      <c r="A45" s="652" t="s">
        <v>473</v>
      </c>
      <c r="N45" s="652" t="s">
        <v>473</v>
      </c>
    </row>
  </sheetData>
  <mergeCells count="48">
    <mergeCell ref="A1:M1"/>
    <mergeCell ref="N1:Z1"/>
    <mergeCell ref="B2:D3"/>
    <mergeCell ref="E2:M2"/>
    <mergeCell ref="O2:Z2"/>
    <mergeCell ref="E3:G3"/>
    <mergeCell ref="H3:J3"/>
    <mergeCell ref="K3:M3"/>
    <mergeCell ref="O3:Q3"/>
    <mergeCell ref="R3:T3"/>
    <mergeCell ref="U3:W3"/>
    <mergeCell ref="X3:Z3"/>
    <mergeCell ref="A2:A4"/>
    <mergeCell ref="N2:N4"/>
    <mergeCell ref="A5:A6"/>
    <mergeCell ref="N5:N6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 A8 A10 A12 A14 A16 A18 A20 A22 A24 A26 A28 A30 A32 A34 A36">
    <cfRule type="cellIs" dxfId="202" priority="42" stopIfTrue="1" operator="equal">
      <formula>1</formula>
    </cfRule>
  </conditionalFormatting>
  <conditionalFormatting sqref="A6:F6 A8:G8 A10:G10 A12:G12 A14:G14 A16:G16 A18:G18 A20:G20 A22:G22 A24:G24 A26:G26 A28:G28 A30:G30 A32:G32 A34:G34 A36:G36">
    <cfRule type="cellIs" dxfId="201" priority="43" stopIfTrue="1" operator="lessThan">
      <formula>0.0005</formula>
    </cfRule>
  </conditionalFormatting>
  <conditionalFormatting sqref="A5:IV5">
    <cfRule type="cellIs" dxfId="200" priority="2" stopIfTrue="1" operator="equal">
      <formula>0</formula>
    </cfRule>
  </conditionalFormatting>
  <conditionalFormatting sqref="B7:M7">
    <cfRule type="cellIs" dxfId="199" priority="16" stopIfTrue="1" operator="equal">
      <formula>0</formula>
    </cfRule>
  </conditionalFormatting>
  <conditionalFormatting sqref="G6:M6">
    <cfRule type="cellIs" dxfId="198" priority="13" stopIfTrue="1" operator="lessThan">
      <formula>0.0005</formula>
    </cfRule>
  </conditionalFormatting>
  <conditionalFormatting sqref="H8:M8 H10:M10 H12:M12 H14:M14 H16:M16 H18:M18 H20:M20 H22:M22 H24:M24 H26:M26 H28:M28 H30:M30 H32:M32 H34:M34 H36:M36">
    <cfRule type="cellIs" dxfId="197" priority="15" stopIfTrue="1" operator="lessThan">
      <formula>0.0005</formula>
    </cfRule>
  </conditionalFormatting>
  <conditionalFormatting sqref="N6 N8 N10 N12 N14 N16 N18 N20 N22 N24 N26 N28 N30 N32 N34 N36">
    <cfRule type="cellIs" dxfId="196" priority="39" stopIfTrue="1" operator="equal">
      <formula>1</formula>
    </cfRule>
    <cfRule type="cellIs" dxfId="195" priority="40" stopIfTrue="1" operator="lessThan">
      <formula>0.0005</formula>
    </cfRule>
  </conditionalFormatting>
  <conditionalFormatting sqref="O6:IV6">
    <cfRule type="cellIs" dxfId="194" priority="1" stopIfTrue="1" operator="lessThan">
      <formula>0.0005</formula>
    </cfRule>
  </conditionalFormatting>
  <conditionalFormatting sqref="O7:IV7 A9:IV9 A11:IV11 A13:IV13 A15:IV15 A17:IV17 A19:IV19 A21:IV21 A23:IV23 A25:IV25 A27:IV27 A29:IV29 A31:IV31 A33:IV33 A35:IV35 A37:IV37">
    <cfRule type="cellIs" dxfId="193" priority="4" stopIfTrue="1" operator="equal">
      <formula>0</formula>
    </cfRule>
  </conditionalFormatting>
  <conditionalFormatting sqref="O8:IV8 O10:IV10 O12:IV12 O14:IV14 O16:IV16 O18:IV18 O20:IV20 O22:IV22 O24:IV24 O26:IV26 O28:IV28 O30:IV30 O32:IV32 O34:IV34 O36:IV36 A38:IV38">
    <cfRule type="cellIs" dxfId="192" priority="3" stopIfTrue="1" operator="lessThan">
      <formula>0.0005</formula>
    </cfRule>
  </conditionalFormatting>
  <hyperlinks>
    <hyperlink ref="A45" r:id="rId1" display="Publikation und Tabellen stehen unter der Lizenz CC BY-SA DEED 4.0." xr:uid="{586010EE-3BA7-4BAB-8E2C-6F15A7AD7070}"/>
    <hyperlink ref="N45" r:id="rId2" display="Publikation und Tabellen stehen unter der Lizenz CC BY-SA DEED 4.0." xr:uid="{1482364C-B4E3-448B-A958-89D523BE4813}"/>
    <hyperlink ref="R43" r:id="rId3" xr:uid="{5B61D9C2-C706-4669-8F0B-06139A4CC92D}"/>
    <hyperlink ref="E43" r:id="rId4" xr:uid="{75839C54-F009-4A94-A1CE-693F7FE164A8}"/>
  </hyperlinks>
  <pageMargins left="0.78740157480314965" right="0.78740157480314965" top="0.98425196850393704" bottom="0.98425196850393704" header="0.51181102362204722" footer="0.51181102362204722"/>
  <pageSetup paperSize="9" scale="74" orientation="portrait" r:id="rId5"/>
  <headerFooter scaleWithDoc="0" alignWithMargins="0"/>
  <colBreaks count="1" manualBreakCount="1">
    <brk id="13" max="44" man="1"/>
  </colBreaks>
  <legacyDrawingHF r:id="rId6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0DEA2-890F-4A13-BC7D-2AFBC35117A3}">
  <dimension ref="A1:J46"/>
  <sheetViews>
    <sheetView view="pageBreakPreview" zoomScaleNormal="100" zoomScaleSheetLayoutView="100" workbookViewId="0">
      <selection sqref="A1:J1"/>
    </sheetView>
  </sheetViews>
  <sheetFormatPr baseColWidth="10" defaultRowHeight="12.75" x14ac:dyDescent="0.2"/>
  <cols>
    <col min="1" max="1" width="11.7109375" customWidth="1"/>
  </cols>
  <sheetData>
    <row r="1" spans="1:10" ht="39.950000000000003" customHeight="1" thickBot="1" x14ac:dyDescent="0.25">
      <c r="A1" s="676" t="str">
        <f>"Tabelle 17.1: Einzelveranstaltungen, Unterrichtsstunden und Teilnehmende nach Ländern und Veranstaltungsmerkmalen " &amp;Hilfswerte!B1</f>
        <v>Tabelle 17.1: Einzelveranstaltungen, Unterrichtsstunden und Teilnehmende nach Ländern und Veranstaltungsmerkmalen 2018</v>
      </c>
      <c r="B1" s="676"/>
      <c r="C1" s="676"/>
      <c r="D1" s="676"/>
      <c r="E1" s="676"/>
      <c r="F1" s="676"/>
      <c r="G1" s="676"/>
      <c r="H1" s="676"/>
      <c r="I1" s="676"/>
      <c r="J1" s="676"/>
    </row>
    <row r="2" spans="1:10" ht="25.5" customHeight="1" x14ac:dyDescent="0.2">
      <c r="A2" s="828" t="s">
        <v>14</v>
      </c>
      <c r="B2" s="831" t="s">
        <v>329</v>
      </c>
      <c r="C2" s="832"/>
      <c r="D2" s="832"/>
      <c r="E2" s="871" t="s">
        <v>431</v>
      </c>
      <c r="F2" s="872"/>
      <c r="G2" s="872"/>
      <c r="H2" s="872"/>
      <c r="I2" s="872"/>
      <c r="J2" s="873"/>
    </row>
    <row r="3" spans="1:10" ht="26.25" customHeight="1" x14ac:dyDescent="0.2">
      <c r="A3" s="829"/>
      <c r="B3" s="948"/>
      <c r="C3" s="949"/>
      <c r="D3" s="949"/>
      <c r="E3" s="950" t="s">
        <v>332</v>
      </c>
      <c r="F3" s="951"/>
      <c r="G3" s="952"/>
      <c r="H3" s="950" t="s">
        <v>333</v>
      </c>
      <c r="I3" s="951"/>
      <c r="J3" s="953"/>
    </row>
    <row r="4" spans="1:10" ht="33.75" x14ac:dyDescent="0.2">
      <c r="A4" s="830"/>
      <c r="B4" s="17" t="s">
        <v>330</v>
      </c>
      <c r="C4" s="17" t="s">
        <v>46</v>
      </c>
      <c r="D4" s="93" t="s">
        <v>334</v>
      </c>
      <c r="E4" s="17" t="s">
        <v>330</v>
      </c>
      <c r="F4" s="17" t="s">
        <v>46</v>
      </c>
      <c r="G4" s="17" t="s">
        <v>334</v>
      </c>
      <c r="H4" s="17" t="s">
        <v>330</v>
      </c>
      <c r="I4" s="17" t="s">
        <v>46</v>
      </c>
      <c r="J4" s="19" t="s">
        <v>334</v>
      </c>
    </row>
    <row r="5" spans="1:10" ht="12.75" customHeight="1" x14ac:dyDescent="0.2">
      <c r="A5" s="824" t="s">
        <v>83</v>
      </c>
      <c r="B5" s="394">
        <v>14677</v>
      </c>
      <c r="C5" s="395">
        <v>32307</v>
      </c>
      <c r="D5" s="396">
        <v>456850</v>
      </c>
      <c r="E5" s="394">
        <v>1027</v>
      </c>
      <c r="F5" s="395">
        <v>2149</v>
      </c>
      <c r="G5" s="396">
        <v>19915</v>
      </c>
      <c r="H5" s="395">
        <v>159</v>
      </c>
      <c r="I5" s="395">
        <v>276</v>
      </c>
      <c r="J5" s="397">
        <v>11238</v>
      </c>
    </row>
    <row r="6" spans="1:10" ht="12.75" customHeight="1" x14ac:dyDescent="0.2">
      <c r="A6" s="823"/>
      <c r="B6" s="398">
        <v>1</v>
      </c>
      <c r="C6" s="399">
        <v>1</v>
      </c>
      <c r="D6" s="400">
        <v>1</v>
      </c>
      <c r="E6" s="102">
        <v>6.9970000000000004E-2</v>
      </c>
      <c r="F6" s="116">
        <v>6.6519999999999996E-2</v>
      </c>
      <c r="G6" s="401">
        <v>4.3589999999999997E-2</v>
      </c>
      <c r="H6" s="116">
        <v>1.0829999999999999E-2</v>
      </c>
      <c r="I6" s="116">
        <v>8.5400000000000007E-3</v>
      </c>
      <c r="J6" s="402">
        <v>2.46E-2</v>
      </c>
    </row>
    <row r="7" spans="1:10" ht="12.75" customHeight="1" x14ac:dyDescent="0.2">
      <c r="A7" s="823" t="s">
        <v>84</v>
      </c>
      <c r="B7" s="403">
        <v>31550</v>
      </c>
      <c r="C7" s="156">
        <v>64183</v>
      </c>
      <c r="D7" s="404">
        <v>662326</v>
      </c>
      <c r="E7" s="403">
        <v>65</v>
      </c>
      <c r="F7" s="156">
        <v>134</v>
      </c>
      <c r="G7" s="404">
        <v>421</v>
      </c>
      <c r="H7" s="156">
        <v>29</v>
      </c>
      <c r="I7" s="156">
        <v>58</v>
      </c>
      <c r="J7" s="405">
        <v>162</v>
      </c>
    </row>
    <row r="8" spans="1:10" ht="12.75" customHeight="1" x14ac:dyDescent="0.2">
      <c r="A8" s="823"/>
      <c r="B8" s="398">
        <v>1</v>
      </c>
      <c r="C8" s="399">
        <v>1</v>
      </c>
      <c r="D8" s="400">
        <v>1</v>
      </c>
      <c r="E8" s="102">
        <v>2.0600000000000002E-3</v>
      </c>
      <c r="F8" s="116">
        <v>2.0899999999999998E-3</v>
      </c>
      <c r="G8" s="401">
        <v>6.4000000000000005E-4</v>
      </c>
      <c r="H8" s="116">
        <v>9.2000000000000003E-4</v>
      </c>
      <c r="I8" s="116">
        <v>8.9999999999999998E-4</v>
      </c>
      <c r="J8" s="402">
        <v>2.4000000000000001E-4</v>
      </c>
    </row>
    <row r="9" spans="1:10" ht="12.75" customHeight="1" x14ac:dyDescent="0.2">
      <c r="A9" s="823" t="s">
        <v>85</v>
      </c>
      <c r="B9" s="403">
        <v>835</v>
      </c>
      <c r="C9" s="156">
        <v>2151</v>
      </c>
      <c r="D9" s="404">
        <v>13037</v>
      </c>
      <c r="E9" s="403">
        <v>84</v>
      </c>
      <c r="F9" s="156">
        <v>208</v>
      </c>
      <c r="G9" s="404">
        <v>786</v>
      </c>
      <c r="H9" s="156">
        <v>55</v>
      </c>
      <c r="I9" s="156">
        <v>159</v>
      </c>
      <c r="J9" s="405">
        <v>422</v>
      </c>
    </row>
    <row r="10" spans="1:10" ht="12.75" customHeight="1" x14ac:dyDescent="0.2">
      <c r="A10" s="823"/>
      <c r="B10" s="398">
        <v>1</v>
      </c>
      <c r="C10" s="399">
        <v>1</v>
      </c>
      <c r="D10" s="400">
        <v>1</v>
      </c>
      <c r="E10" s="102">
        <v>0.10059999999999999</v>
      </c>
      <c r="F10" s="116">
        <v>9.6699999999999994E-2</v>
      </c>
      <c r="G10" s="401">
        <v>6.0290000000000003E-2</v>
      </c>
      <c r="H10" s="116">
        <v>6.5869999999999998E-2</v>
      </c>
      <c r="I10" s="116">
        <v>7.392E-2</v>
      </c>
      <c r="J10" s="402">
        <v>3.2370000000000003E-2</v>
      </c>
    </row>
    <row r="11" spans="1:10" ht="12.75" customHeight="1" x14ac:dyDescent="0.2">
      <c r="A11" s="823" t="s">
        <v>86</v>
      </c>
      <c r="B11" s="403">
        <v>907</v>
      </c>
      <c r="C11" s="156">
        <v>2163</v>
      </c>
      <c r="D11" s="404">
        <v>9564</v>
      </c>
      <c r="E11" s="403">
        <v>35</v>
      </c>
      <c r="F11" s="156">
        <v>67</v>
      </c>
      <c r="G11" s="404">
        <v>209</v>
      </c>
      <c r="H11" s="156">
        <v>55</v>
      </c>
      <c r="I11" s="156">
        <v>108</v>
      </c>
      <c r="J11" s="405">
        <v>218</v>
      </c>
    </row>
    <row r="12" spans="1:10" ht="12.75" customHeight="1" x14ac:dyDescent="0.2">
      <c r="A12" s="823"/>
      <c r="B12" s="398">
        <v>1</v>
      </c>
      <c r="C12" s="399">
        <v>1</v>
      </c>
      <c r="D12" s="400">
        <v>1</v>
      </c>
      <c r="E12" s="102">
        <v>3.8589999999999999E-2</v>
      </c>
      <c r="F12" s="116">
        <v>3.0980000000000001E-2</v>
      </c>
      <c r="G12" s="401">
        <v>2.1850000000000001E-2</v>
      </c>
      <c r="H12" s="116">
        <v>6.0639999999999999E-2</v>
      </c>
      <c r="I12" s="116">
        <v>4.9930000000000002E-2</v>
      </c>
      <c r="J12" s="402">
        <v>2.2790000000000001E-2</v>
      </c>
    </row>
    <row r="13" spans="1:10" ht="12.75" customHeight="1" x14ac:dyDescent="0.2">
      <c r="A13" s="823" t="s">
        <v>87</v>
      </c>
      <c r="B13" s="403">
        <v>706</v>
      </c>
      <c r="C13" s="156">
        <v>3417</v>
      </c>
      <c r="D13" s="404">
        <v>13121</v>
      </c>
      <c r="E13" s="403">
        <v>21</v>
      </c>
      <c r="F13" s="156">
        <v>93</v>
      </c>
      <c r="G13" s="404">
        <v>134</v>
      </c>
      <c r="H13" s="156">
        <v>0</v>
      </c>
      <c r="I13" s="156">
        <v>0</v>
      </c>
      <c r="J13" s="405">
        <v>0</v>
      </c>
    </row>
    <row r="14" spans="1:10" ht="12.75" customHeight="1" x14ac:dyDescent="0.2">
      <c r="A14" s="823"/>
      <c r="B14" s="398">
        <v>1</v>
      </c>
      <c r="C14" s="399">
        <v>1</v>
      </c>
      <c r="D14" s="400">
        <v>1</v>
      </c>
      <c r="E14" s="102">
        <v>2.9749999999999999E-2</v>
      </c>
      <c r="F14" s="116">
        <v>2.7220000000000001E-2</v>
      </c>
      <c r="G14" s="401">
        <v>1.021E-2</v>
      </c>
      <c r="H14" s="116" t="s">
        <v>452</v>
      </c>
      <c r="I14" s="116" t="s">
        <v>452</v>
      </c>
      <c r="J14" s="402" t="s">
        <v>452</v>
      </c>
    </row>
    <row r="15" spans="1:10" ht="12.75" customHeight="1" x14ac:dyDescent="0.2">
      <c r="A15" s="823" t="s">
        <v>88</v>
      </c>
      <c r="B15" s="403">
        <v>174</v>
      </c>
      <c r="C15" s="156">
        <v>382</v>
      </c>
      <c r="D15" s="404">
        <v>2387</v>
      </c>
      <c r="E15" s="403">
        <v>46</v>
      </c>
      <c r="F15" s="156">
        <v>95</v>
      </c>
      <c r="G15" s="404">
        <v>339</v>
      </c>
      <c r="H15" s="156">
        <v>2</v>
      </c>
      <c r="I15" s="156">
        <v>4</v>
      </c>
      <c r="J15" s="405">
        <v>21</v>
      </c>
    </row>
    <row r="16" spans="1:10" ht="12.75" customHeight="1" x14ac:dyDescent="0.2">
      <c r="A16" s="823"/>
      <c r="B16" s="398">
        <v>1</v>
      </c>
      <c r="C16" s="399">
        <v>1</v>
      </c>
      <c r="D16" s="400">
        <v>1</v>
      </c>
      <c r="E16" s="102">
        <v>0.26436999999999999</v>
      </c>
      <c r="F16" s="116">
        <v>0.24868999999999999</v>
      </c>
      <c r="G16" s="401">
        <v>0.14202000000000001</v>
      </c>
      <c r="H16" s="116">
        <v>1.149E-2</v>
      </c>
      <c r="I16" s="116">
        <v>1.047E-2</v>
      </c>
      <c r="J16" s="402">
        <v>8.8000000000000005E-3</v>
      </c>
    </row>
    <row r="17" spans="1:10" ht="12.75" customHeight="1" x14ac:dyDescent="0.2">
      <c r="A17" s="823" t="s">
        <v>89</v>
      </c>
      <c r="B17" s="403">
        <v>2639</v>
      </c>
      <c r="C17" s="156">
        <v>6434</v>
      </c>
      <c r="D17" s="404">
        <v>62567</v>
      </c>
      <c r="E17" s="403">
        <v>142</v>
      </c>
      <c r="F17" s="156">
        <v>308</v>
      </c>
      <c r="G17" s="404">
        <v>2092</v>
      </c>
      <c r="H17" s="156">
        <v>51</v>
      </c>
      <c r="I17" s="156">
        <v>124</v>
      </c>
      <c r="J17" s="405">
        <v>398</v>
      </c>
    </row>
    <row r="18" spans="1:10" ht="12.75" customHeight="1" x14ac:dyDescent="0.2">
      <c r="A18" s="823"/>
      <c r="B18" s="398">
        <v>1</v>
      </c>
      <c r="C18" s="399">
        <v>1</v>
      </c>
      <c r="D18" s="400">
        <v>1</v>
      </c>
      <c r="E18" s="102">
        <v>5.3809999999999997E-2</v>
      </c>
      <c r="F18" s="116">
        <v>4.7870000000000003E-2</v>
      </c>
      <c r="G18" s="401">
        <v>3.3439999999999998E-2</v>
      </c>
      <c r="H18" s="116">
        <v>1.933E-2</v>
      </c>
      <c r="I18" s="116">
        <v>1.9269999999999999E-2</v>
      </c>
      <c r="J18" s="402">
        <v>6.3600000000000002E-3</v>
      </c>
    </row>
    <row r="19" spans="1:10" ht="12.75" customHeight="1" x14ac:dyDescent="0.2">
      <c r="A19" s="823" t="s">
        <v>90</v>
      </c>
      <c r="B19" s="403">
        <v>1164</v>
      </c>
      <c r="C19" s="156">
        <v>2650</v>
      </c>
      <c r="D19" s="404">
        <v>24526</v>
      </c>
      <c r="E19" s="403">
        <v>15</v>
      </c>
      <c r="F19" s="156">
        <v>30</v>
      </c>
      <c r="G19" s="404">
        <v>128</v>
      </c>
      <c r="H19" s="156">
        <v>2</v>
      </c>
      <c r="I19" s="156">
        <v>6</v>
      </c>
      <c r="J19" s="405">
        <v>5</v>
      </c>
    </row>
    <row r="20" spans="1:10" ht="12.75" customHeight="1" x14ac:dyDescent="0.2">
      <c r="A20" s="823"/>
      <c r="B20" s="398">
        <v>1</v>
      </c>
      <c r="C20" s="399">
        <v>1</v>
      </c>
      <c r="D20" s="400">
        <v>1</v>
      </c>
      <c r="E20" s="102">
        <v>1.289E-2</v>
      </c>
      <c r="F20" s="116">
        <v>1.132E-2</v>
      </c>
      <c r="G20" s="401">
        <v>5.2199999999999998E-3</v>
      </c>
      <c r="H20" s="116">
        <v>1.72E-3</v>
      </c>
      <c r="I20" s="116">
        <v>2.2599999999999999E-3</v>
      </c>
      <c r="J20" s="402">
        <v>2.0000000000000001E-4</v>
      </c>
    </row>
    <row r="21" spans="1:10" ht="12.75" customHeight="1" x14ac:dyDescent="0.2">
      <c r="A21" s="823" t="s">
        <v>91</v>
      </c>
      <c r="B21" s="403">
        <v>3266</v>
      </c>
      <c r="C21" s="156">
        <v>10762</v>
      </c>
      <c r="D21" s="404">
        <v>92180</v>
      </c>
      <c r="E21" s="403">
        <v>107</v>
      </c>
      <c r="F21" s="156">
        <v>251</v>
      </c>
      <c r="G21" s="404">
        <v>1473</v>
      </c>
      <c r="H21" s="156">
        <v>14</v>
      </c>
      <c r="I21" s="156">
        <v>35</v>
      </c>
      <c r="J21" s="405">
        <v>104</v>
      </c>
    </row>
    <row r="22" spans="1:10" ht="12.75" customHeight="1" x14ac:dyDescent="0.2">
      <c r="A22" s="823"/>
      <c r="B22" s="398">
        <v>1</v>
      </c>
      <c r="C22" s="399">
        <v>1</v>
      </c>
      <c r="D22" s="400">
        <v>1</v>
      </c>
      <c r="E22" s="102">
        <v>3.2759999999999997E-2</v>
      </c>
      <c r="F22" s="116">
        <v>2.332E-2</v>
      </c>
      <c r="G22" s="401">
        <v>1.5980000000000001E-2</v>
      </c>
      <c r="H22" s="116">
        <v>4.2900000000000004E-3</v>
      </c>
      <c r="I22" s="116">
        <v>3.2499999999999999E-3</v>
      </c>
      <c r="J22" s="402">
        <v>1.1299999999999999E-3</v>
      </c>
    </row>
    <row r="23" spans="1:10" ht="12.75" customHeight="1" x14ac:dyDescent="0.2">
      <c r="A23" s="823" t="s">
        <v>92</v>
      </c>
      <c r="B23" s="403">
        <v>11983</v>
      </c>
      <c r="C23" s="156">
        <v>32624</v>
      </c>
      <c r="D23" s="404">
        <v>311233</v>
      </c>
      <c r="E23" s="403">
        <v>208</v>
      </c>
      <c r="F23" s="156">
        <v>535</v>
      </c>
      <c r="G23" s="404">
        <v>2618</v>
      </c>
      <c r="H23" s="156">
        <v>115</v>
      </c>
      <c r="I23" s="156">
        <v>274</v>
      </c>
      <c r="J23" s="405">
        <v>1098</v>
      </c>
    </row>
    <row r="24" spans="1:10" ht="12.75" customHeight="1" x14ac:dyDescent="0.2">
      <c r="A24" s="823"/>
      <c r="B24" s="398">
        <v>1</v>
      </c>
      <c r="C24" s="399">
        <v>1</v>
      </c>
      <c r="D24" s="400">
        <v>1</v>
      </c>
      <c r="E24" s="102">
        <v>1.736E-2</v>
      </c>
      <c r="F24" s="116">
        <v>1.6400000000000001E-2</v>
      </c>
      <c r="G24" s="401">
        <v>8.4100000000000008E-3</v>
      </c>
      <c r="H24" s="116">
        <v>9.5999999999999992E-3</v>
      </c>
      <c r="I24" s="116">
        <v>8.3999999999999995E-3</v>
      </c>
      <c r="J24" s="402">
        <v>3.5300000000000002E-3</v>
      </c>
    </row>
    <row r="25" spans="1:10" ht="12.75" customHeight="1" x14ac:dyDescent="0.2">
      <c r="A25" s="823" t="s">
        <v>93</v>
      </c>
      <c r="B25" s="403">
        <v>2534</v>
      </c>
      <c r="C25" s="156">
        <v>7227</v>
      </c>
      <c r="D25" s="404">
        <v>73332</v>
      </c>
      <c r="E25" s="403">
        <v>14</v>
      </c>
      <c r="F25" s="156">
        <v>44</v>
      </c>
      <c r="G25" s="404">
        <v>162</v>
      </c>
      <c r="H25" s="156">
        <v>16</v>
      </c>
      <c r="I25" s="156">
        <v>43</v>
      </c>
      <c r="J25" s="405">
        <v>200</v>
      </c>
    </row>
    <row r="26" spans="1:10" ht="12.75" customHeight="1" x14ac:dyDescent="0.2">
      <c r="A26" s="823"/>
      <c r="B26" s="398">
        <v>1</v>
      </c>
      <c r="C26" s="399">
        <v>1</v>
      </c>
      <c r="D26" s="400">
        <v>1</v>
      </c>
      <c r="E26" s="102">
        <v>5.5199999999999997E-3</v>
      </c>
      <c r="F26" s="116">
        <v>6.0899999999999999E-3</v>
      </c>
      <c r="G26" s="401">
        <v>2.2100000000000002E-3</v>
      </c>
      <c r="H26" s="116">
        <v>6.3099999999999996E-3</v>
      </c>
      <c r="I26" s="116">
        <v>5.9500000000000004E-3</v>
      </c>
      <c r="J26" s="402">
        <v>2.7299999999999998E-3</v>
      </c>
    </row>
    <row r="27" spans="1:10" ht="12.75" customHeight="1" x14ac:dyDescent="0.2">
      <c r="A27" s="823" t="s">
        <v>94</v>
      </c>
      <c r="B27" s="403">
        <v>1286</v>
      </c>
      <c r="C27" s="156">
        <v>3224</v>
      </c>
      <c r="D27" s="404">
        <v>25734</v>
      </c>
      <c r="E27" s="403">
        <v>4</v>
      </c>
      <c r="F27" s="156">
        <v>8</v>
      </c>
      <c r="G27" s="404">
        <v>11</v>
      </c>
      <c r="H27" s="156">
        <v>0</v>
      </c>
      <c r="I27" s="156">
        <v>0</v>
      </c>
      <c r="J27" s="405">
        <v>0</v>
      </c>
    </row>
    <row r="28" spans="1:10" ht="12.75" customHeight="1" x14ac:dyDescent="0.2">
      <c r="A28" s="823"/>
      <c r="B28" s="398">
        <v>1</v>
      </c>
      <c r="C28" s="399">
        <v>1</v>
      </c>
      <c r="D28" s="400">
        <v>1</v>
      </c>
      <c r="E28" s="102">
        <v>3.1099999999999999E-3</v>
      </c>
      <c r="F28" s="116">
        <v>2.48E-3</v>
      </c>
      <c r="G28" s="401">
        <v>4.2999999999999999E-4</v>
      </c>
      <c r="H28" s="116" t="s">
        <v>452</v>
      </c>
      <c r="I28" s="116" t="s">
        <v>452</v>
      </c>
      <c r="J28" s="402" t="s">
        <v>452</v>
      </c>
    </row>
    <row r="29" spans="1:10" ht="12.75" customHeight="1" x14ac:dyDescent="0.2">
      <c r="A29" s="823" t="s">
        <v>95</v>
      </c>
      <c r="B29" s="403">
        <v>1112</v>
      </c>
      <c r="C29" s="156">
        <v>2836</v>
      </c>
      <c r="D29" s="404">
        <v>15940</v>
      </c>
      <c r="E29" s="403">
        <v>26</v>
      </c>
      <c r="F29" s="156">
        <v>55</v>
      </c>
      <c r="G29" s="404">
        <v>207</v>
      </c>
      <c r="H29" s="156">
        <v>5</v>
      </c>
      <c r="I29" s="156">
        <v>11</v>
      </c>
      <c r="J29" s="405">
        <v>17</v>
      </c>
    </row>
    <row r="30" spans="1:10" ht="12.75" customHeight="1" x14ac:dyDescent="0.2">
      <c r="A30" s="823"/>
      <c r="B30" s="398">
        <v>1</v>
      </c>
      <c r="C30" s="399">
        <v>1</v>
      </c>
      <c r="D30" s="400">
        <v>1</v>
      </c>
      <c r="E30" s="102">
        <v>2.3380000000000001E-2</v>
      </c>
      <c r="F30" s="116">
        <v>1.9390000000000001E-2</v>
      </c>
      <c r="G30" s="401">
        <v>1.299E-2</v>
      </c>
      <c r="H30" s="116">
        <v>4.4999999999999997E-3</v>
      </c>
      <c r="I30" s="116">
        <v>3.8800000000000002E-3</v>
      </c>
      <c r="J30" s="402">
        <v>1.07E-3</v>
      </c>
    </row>
    <row r="31" spans="1:10" ht="12.75" customHeight="1" x14ac:dyDescent="0.2">
      <c r="A31" s="823" t="s">
        <v>96</v>
      </c>
      <c r="B31" s="403">
        <v>977</v>
      </c>
      <c r="C31" s="156">
        <v>2577</v>
      </c>
      <c r="D31" s="404">
        <v>12685</v>
      </c>
      <c r="E31" s="403">
        <v>23</v>
      </c>
      <c r="F31" s="156">
        <v>41</v>
      </c>
      <c r="G31" s="404">
        <v>137</v>
      </c>
      <c r="H31" s="156">
        <v>2</v>
      </c>
      <c r="I31" s="156">
        <v>6</v>
      </c>
      <c r="J31" s="405">
        <v>18</v>
      </c>
    </row>
    <row r="32" spans="1:10" ht="12.75" customHeight="1" x14ac:dyDescent="0.2">
      <c r="A32" s="823"/>
      <c r="B32" s="398">
        <v>1</v>
      </c>
      <c r="C32" s="399">
        <v>1</v>
      </c>
      <c r="D32" s="400">
        <v>1</v>
      </c>
      <c r="E32" s="102">
        <v>2.3539999999999998E-2</v>
      </c>
      <c r="F32" s="116">
        <v>1.5910000000000001E-2</v>
      </c>
      <c r="G32" s="401">
        <v>1.0800000000000001E-2</v>
      </c>
      <c r="H32" s="116">
        <v>2.0500000000000002E-3</v>
      </c>
      <c r="I32" s="116">
        <v>2.33E-3</v>
      </c>
      <c r="J32" s="402">
        <v>1.42E-3</v>
      </c>
    </row>
    <row r="33" spans="1:10" ht="12.75" customHeight="1" x14ac:dyDescent="0.2">
      <c r="A33" s="823" t="s">
        <v>97</v>
      </c>
      <c r="B33" s="403">
        <v>2662</v>
      </c>
      <c r="C33" s="156">
        <v>6495</v>
      </c>
      <c r="D33" s="404">
        <v>81567</v>
      </c>
      <c r="E33" s="403">
        <v>20</v>
      </c>
      <c r="F33" s="156">
        <v>53</v>
      </c>
      <c r="G33" s="404">
        <v>200</v>
      </c>
      <c r="H33" s="156">
        <v>16</v>
      </c>
      <c r="I33" s="156">
        <v>43</v>
      </c>
      <c r="J33" s="405">
        <v>380</v>
      </c>
    </row>
    <row r="34" spans="1:10" ht="12.75" customHeight="1" x14ac:dyDescent="0.2">
      <c r="A34" s="823"/>
      <c r="B34" s="398">
        <v>1</v>
      </c>
      <c r="C34" s="399">
        <v>1</v>
      </c>
      <c r="D34" s="400">
        <v>1</v>
      </c>
      <c r="E34" s="102">
        <v>7.5100000000000002E-3</v>
      </c>
      <c r="F34" s="116">
        <v>8.1600000000000006E-3</v>
      </c>
      <c r="G34" s="401">
        <v>2.4499999999999999E-3</v>
      </c>
      <c r="H34" s="116">
        <v>6.0099999999999997E-3</v>
      </c>
      <c r="I34" s="116">
        <v>6.62E-3</v>
      </c>
      <c r="J34" s="402">
        <v>4.6600000000000001E-3</v>
      </c>
    </row>
    <row r="35" spans="1:10" ht="12.75" customHeight="1" x14ac:dyDescent="0.2">
      <c r="A35" s="954" t="s">
        <v>98</v>
      </c>
      <c r="B35" s="403">
        <v>782</v>
      </c>
      <c r="C35" s="156">
        <v>1760</v>
      </c>
      <c r="D35" s="404">
        <v>11979</v>
      </c>
      <c r="E35" s="403">
        <v>14</v>
      </c>
      <c r="F35" s="156">
        <v>37</v>
      </c>
      <c r="G35" s="404">
        <v>143</v>
      </c>
      <c r="H35" s="156">
        <v>4</v>
      </c>
      <c r="I35" s="156">
        <v>8</v>
      </c>
      <c r="J35" s="405">
        <v>29</v>
      </c>
    </row>
    <row r="36" spans="1:10" ht="12.75" customHeight="1" x14ac:dyDescent="0.2">
      <c r="A36" s="849"/>
      <c r="B36" s="406">
        <v>1</v>
      </c>
      <c r="C36" s="407">
        <v>1</v>
      </c>
      <c r="D36" s="408">
        <v>1</v>
      </c>
      <c r="E36" s="490">
        <v>1.7899999999999999E-2</v>
      </c>
      <c r="F36" s="409">
        <v>2.102E-2</v>
      </c>
      <c r="G36" s="410">
        <v>1.1939999999999999E-2</v>
      </c>
      <c r="H36" s="409">
        <v>5.1200000000000004E-3</v>
      </c>
      <c r="I36" s="409">
        <v>4.5500000000000002E-3</v>
      </c>
      <c r="J36" s="411">
        <v>2.4199999999999998E-3</v>
      </c>
    </row>
    <row r="37" spans="1:10" ht="12.75" customHeight="1" x14ac:dyDescent="0.2">
      <c r="A37" s="846" t="s">
        <v>113</v>
      </c>
      <c r="B37" s="471">
        <v>77254</v>
      </c>
      <c r="C37" s="472">
        <v>181192</v>
      </c>
      <c r="D37" s="131">
        <v>1869028</v>
      </c>
      <c r="E37" s="471">
        <v>1851</v>
      </c>
      <c r="F37" s="472">
        <v>4108</v>
      </c>
      <c r="G37" s="131">
        <v>28975</v>
      </c>
      <c r="H37" s="472">
        <v>525</v>
      </c>
      <c r="I37" s="472">
        <v>1155</v>
      </c>
      <c r="J37" s="499">
        <v>14310</v>
      </c>
    </row>
    <row r="38" spans="1:10" ht="12.75" customHeight="1" thickBot="1" x14ac:dyDescent="0.25">
      <c r="A38" s="847"/>
      <c r="B38" s="500">
        <v>1</v>
      </c>
      <c r="C38" s="501">
        <v>1</v>
      </c>
      <c r="D38" s="502">
        <v>1</v>
      </c>
      <c r="E38" s="503">
        <v>2.3959999999999999E-2</v>
      </c>
      <c r="F38" s="441">
        <v>2.2669999999999999E-2</v>
      </c>
      <c r="G38" s="442">
        <v>1.55E-2</v>
      </c>
      <c r="H38" s="441">
        <v>6.7999999999999996E-3</v>
      </c>
      <c r="I38" s="441">
        <v>6.3699999999999998E-3</v>
      </c>
      <c r="J38" s="443">
        <v>7.6600000000000001E-3</v>
      </c>
    </row>
    <row r="40" spans="1:10" s="640" customFormat="1" ht="11.25" x14ac:dyDescent="0.2">
      <c r="A40" s="640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10" s="640" customFormat="1" ht="11.25" x14ac:dyDescent="0.2">
      <c r="A41" s="640" t="s">
        <v>468</v>
      </c>
    </row>
    <row r="43" spans="1:10" x14ac:dyDescent="0.2">
      <c r="A43" s="650" t="s">
        <v>471</v>
      </c>
    </row>
    <row r="44" spans="1:10" x14ac:dyDescent="0.2">
      <c r="A44" s="650" t="s">
        <v>472</v>
      </c>
      <c r="D44" s="653" t="s">
        <v>461</v>
      </c>
    </row>
    <row r="45" spans="1:10" x14ac:dyDescent="0.2">
      <c r="A45" s="651"/>
    </row>
    <row r="46" spans="1:10" x14ac:dyDescent="0.2">
      <c r="A46" s="652" t="s">
        <v>473</v>
      </c>
    </row>
  </sheetData>
  <mergeCells count="23">
    <mergeCell ref="A17:A18"/>
    <mergeCell ref="A19:A20"/>
    <mergeCell ref="A21:A22"/>
    <mergeCell ref="A1:J1"/>
    <mergeCell ref="A2:A4"/>
    <mergeCell ref="B2:D3"/>
    <mergeCell ref="E2:J2"/>
    <mergeCell ref="E3:G3"/>
    <mergeCell ref="H3:J3"/>
    <mergeCell ref="A5:A6"/>
    <mergeCell ref="A7:A8"/>
    <mergeCell ref="A9:A10"/>
    <mergeCell ref="A11:A12"/>
    <mergeCell ref="A13:A14"/>
    <mergeCell ref="A15:A16"/>
    <mergeCell ref="A37:A38"/>
    <mergeCell ref="A23:A24"/>
    <mergeCell ref="A25:A26"/>
    <mergeCell ref="A29:A30"/>
    <mergeCell ref="A31:A32"/>
    <mergeCell ref="A33:A34"/>
    <mergeCell ref="A35:A36"/>
    <mergeCell ref="A27:A28"/>
  </mergeCells>
  <conditionalFormatting sqref="A6 A8 A10 A12 A14 A16 A18 A20 A22 A24 A26 A28 A30 A32 A34 A36">
    <cfRule type="cellIs" dxfId="191" priority="83" stopIfTrue="1" operator="lessThan">
      <formula>0.0005</formula>
    </cfRule>
    <cfRule type="cellIs" dxfId="190" priority="82" stopIfTrue="1" operator="equal">
      <formula>1</formula>
    </cfRule>
  </conditionalFormatting>
  <conditionalFormatting sqref="A5:J5">
    <cfRule type="cellIs" dxfId="189" priority="81" stopIfTrue="1" operator="equal">
      <formula>0</formula>
    </cfRule>
  </conditionalFormatting>
  <conditionalFormatting sqref="A9:J9">
    <cfRule type="cellIs" dxfId="188" priority="71" stopIfTrue="1" operator="equal">
      <formula>0</formula>
    </cfRule>
  </conditionalFormatting>
  <conditionalFormatting sqref="A11:J11">
    <cfRule type="cellIs" dxfId="187" priority="66" stopIfTrue="1" operator="equal">
      <formula>0</formula>
    </cfRule>
  </conditionalFormatting>
  <conditionalFormatting sqref="A13:J13">
    <cfRule type="cellIs" dxfId="186" priority="61" stopIfTrue="1" operator="equal">
      <formula>0</formula>
    </cfRule>
  </conditionalFormatting>
  <conditionalFormatting sqref="A15:J15">
    <cfRule type="cellIs" dxfId="185" priority="56" stopIfTrue="1" operator="equal">
      <formula>0</formula>
    </cfRule>
  </conditionalFormatting>
  <conditionalFormatting sqref="A17:J17">
    <cfRule type="cellIs" dxfId="184" priority="51" stopIfTrue="1" operator="equal">
      <formula>0</formula>
    </cfRule>
  </conditionalFormatting>
  <conditionalFormatting sqref="A19:J19">
    <cfRule type="cellIs" dxfId="183" priority="46" stopIfTrue="1" operator="equal">
      <formula>0</formula>
    </cfRule>
  </conditionalFormatting>
  <conditionalFormatting sqref="A21:J21">
    <cfRule type="cellIs" dxfId="182" priority="41" stopIfTrue="1" operator="equal">
      <formula>0</formula>
    </cfRule>
  </conditionalFormatting>
  <conditionalFormatting sqref="A23:J23">
    <cfRule type="cellIs" dxfId="181" priority="36" stopIfTrue="1" operator="equal">
      <formula>0</formula>
    </cfRule>
  </conditionalFormatting>
  <conditionalFormatting sqref="A25:J25">
    <cfRule type="cellIs" dxfId="180" priority="31" stopIfTrue="1" operator="equal">
      <formula>0</formula>
    </cfRule>
  </conditionalFormatting>
  <conditionalFormatting sqref="A27:J27">
    <cfRule type="cellIs" dxfId="179" priority="26" stopIfTrue="1" operator="equal">
      <formula>0</formula>
    </cfRule>
  </conditionalFormatting>
  <conditionalFormatting sqref="A29:J29">
    <cfRule type="cellIs" dxfId="178" priority="21" stopIfTrue="1" operator="equal">
      <formula>0</formula>
    </cfRule>
  </conditionalFormatting>
  <conditionalFormatting sqref="A31:J31">
    <cfRule type="cellIs" dxfId="177" priority="16" stopIfTrue="1" operator="equal">
      <formula>0</formula>
    </cfRule>
  </conditionalFormatting>
  <conditionalFormatting sqref="A33:J33">
    <cfRule type="cellIs" dxfId="176" priority="11" stopIfTrue="1" operator="equal">
      <formula>0</formula>
    </cfRule>
  </conditionalFormatting>
  <conditionalFormatting sqref="A35:J35">
    <cfRule type="cellIs" dxfId="175" priority="6" stopIfTrue="1" operator="equal">
      <formula>0</formula>
    </cfRule>
  </conditionalFormatting>
  <conditionalFormatting sqref="B7:J7">
    <cfRule type="cellIs" dxfId="174" priority="76" stopIfTrue="1" operator="equal">
      <formula>0</formula>
    </cfRule>
  </conditionalFormatting>
  <conditionalFormatting sqref="B37:J37">
    <cfRule type="cellIs" dxfId="173" priority="1" stopIfTrue="1" operator="equal">
      <formula>0</formula>
    </cfRule>
  </conditionalFormatting>
  <conditionalFormatting sqref="E6:J6">
    <cfRule type="cellIs" dxfId="172" priority="85" stopIfTrue="1" operator="lessThan">
      <formula>0.0005</formula>
    </cfRule>
  </conditionalFormatting>
  <conditionalFormatting sqref="E8:J8">
    <cfRule type="cellIs" dxfId="171" priority="77" stopIfTrue="1" operator="lessThan">
      <formula>0.0005</formula>
    </cfRule>
  </conditionalFormatting>
  <conditionalFormatting sqref="E10:J10">
    <cfRule type="cellIs" dxfId="170" priority="72" stopIfTrue="1" operator="lessThan">
      <formula>0.0005</formula>
    </cfRule>
  </conditionalFormatting>
  <conditionalFormatting sqref="E12:J12">
    <cfRule type="cellIs" dxfId="169" priority="67" stopIfTrue="1" operator="lessThan">
      <formula>0.0005</formula>
    </cfRule>
  </conditionalFormatting>
  <conditionalFormatting sqref="E14:J14">
    <cfRule type="cellIs" dxfId="168" priority="62" stopIfTrue="1" operator="lessThan">
      <formula>0.0005</formula>
    </cfRule>
  </conditionalFormatting>
  <conditionalFormatting sqref="E16:J16">
    <cfRule type="cellIs" dxfId="167" priority="57" stopIfTrue="1" operator="lessThan">
      <formula>0.0005</formula>
    </cfRule>
  </conditionalFormatting>
  <conditionalFormatting sqref="E18:J18">
    <cfRule type="cellIs" dxfId="166" priority="52" stopIfTrue="1" operator="lessThan">
      <formula>0.0005</formula>
    </cfRule>
  </conditionalFormatting>
  <conditionalFormatting sqref="E20:J20">
    <cfRule type="cellIs" dxfId="165" priority="47" stopIfTrue="1" operator="lessThan">
      <formula>0.0005</formula>
    </cfRule>
  </conditionalFormatting>
  <conditionalFormatting sqref="E22:J22">
    <cfRule type="cellIs" dxfId="164" priority="42" stopIfTrue="1" operator="lessThan">
      <formula>0.0005</formula>
    </cfRule>
  </conditionalFormatting>
  <conditionalFormatting sqref="E24:J24">
    <cfRule type="cellIs" dxfId="163" priority="37" stopIfTrue="1" operator="lessThan">
      <formula>0.0005</formula>
    </cfRule>
  </conditionalFormatting>
  <conditionalFormatting sqref="E26:J26">
    <cfRule type="cellIs" dxfId="162" priority="32" stopIfTrue="1" operator="lessThan">
      <formula>0.0005</formula>
    </cfRule>
  </conditionalFormatting>
  <conditionalFormatting sqref="E28:J28">
    <cfRule type="cellIs" dxfId="161" priority="27" stopIfTrue="1" operator="lessThan">
      <formula>0.0005</formula>
    </cfRule>
  </conditionalFormatting>
  <conditionalFormatting sqref="E30:J30">
    <cfRule type="cellIs" dxfId="160" priority="22" stopIfTrue="1" operator="lessThan">
      <formula>0.0005</formula>
    </cfRule>
  </conditionalFormatting>
  <conditionalFormatting sqref="E32:J32">
    <cfRule type="cellIs" dxfId="159" priority="17" stopIfTrue="1" operator="lessThan">
      <formula>0.0005</formula>
    </cfRule>
  </conditionalFormatting>
  <conditionalFormatting sqref="E34:J34">
    <cfRule type="cellIs" dxfId="158" priority="12" stopIfTrue="1" operator="lessThan">
      <formula>0.0005</formula>
    </cfRule>
  </conditionalFormatting>
  <conditionalFormatting sqref="E36:J36">
    <cfRule type="cellIs" dxfId="157" priority="7" stopIfTrue="1" operator="lessThan">
      <formula>0.0005</formula>
    </cfRule>
  </conditionalFormatting>
  <conditionalFormatting sqref="E38:J38">
    <cfRule type="cellIs" dxfId="156" priority="2" stopIfTrue="1" operator="lessThan">
      <formula>0.0005</formula>
    </cfRule>
  </conditionalFormatting>
  <hyperlinks>
    <hyperlink ref="A46" r:id="rId1" display="Publikation und Tabellen stehen unter der Lizenz CC BY-SA DEED 4.0." xr:uid="{239EE926-6A72-4658-B56A-763BD8725EB8}"/>
    <hyperlink ref="D44" r:id="rId2" xr:uid="{E91FD330-15AD-40F8-BB63-7E04DDCB0FDC}"/>
  </hyperlinks>
  <pageMargins left="0.7" right="0.7" top="0.78740157499999996" bottom="0.78740157499999996" header="0.3" footer="0.3"/>
  <pageSetup paperSize="9" scale="78" orientation="portrait" horizontalDpi="4294967295" verticalDpi="4294967295"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B1D69-4785-405B-8E6C-14BB296A483F}">
  <dimension ref="A1:AC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7" style="25" customWidth="1"/>
    <col min="2" max="13" width="8.7109375" style="25" customWidth="1"/>
    <col min="14" max="14" width="17.140625" style="25" customWidth="1"/>
    <col min="15" max="26" width="8.7109375" style="25" customWidth="1"/>
    <col min="27" max="28" width="7.5703125" style="38" customWidth="1"/>
    <col min="29" max="29" width="9.140625" style="38" customWidth="1"/>
    <col min="30" max="16384" width="11.42578125" style="25"/>
  </cols>
  <sheetData>
    <row r="1" spans="1:29" s="24" customFormat="1" ht="39.950000000000003" customHeight="1" thickBot="1" x14ac:dyDescent="0.25">
      <c r="A1" s="753" t="str">
        <f>"Tabelle 18: Studienfahrten, Unterrichtsstunden und Teilnehmende nach Ländern und Programmbereichen " &amp;Hilfswerte!B1</f>
        <v>Tabelle 18: Studienfahrten, Unterrichtsstunden und Teilnehmende nach Ländern und Programmbereichen 2018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 t="str">
        <f>"noch Tabelle 18: Studienfahrten, Unterrichtsstunden und Teilnehmende nach Ländern und Programmbereichen " &amp;Hilfswerte!B1</f>
        <v>noch Tabelle 18: Studienfahrten, Unterrichtsstunden und Teilnehmende nach Ländern und Programmbereichen 2018</v>
      </c>
      <c r="O1" s="753"/>
      <c r="P1" s="753"/>
      <c r="Q1" s="753"/>
      <c r="R1" s="753"/>
      <c r="S1" s="753"/>
      <c r="T1" s="753"/>
      <c r="U1" s="753"/>
      <c r="V1" s="753"/>
      <c r="W1" s="753"/>
      <c r="X1" s="753"/>
      <c r="Y1" s="753"/>
      <c r="Z1" s="753"/>
      <c r="AA1" s="59"/>
      <c r="AB1" s="59"/>
      <c r="AC1" s="59"/>
    </row>
    <row r="2" spans="1:29" s="24" customFormat="1" ht="25.5" customHeight="1" x14ac:dyDescent="0.2">
      <c r="A2" s="694" t="s">
        <v>14</v>
      </c>
      <c r="B2" s="766" t="s">
        <v>28</v>
      </c>
      <c r="C2" s="781"/>
      <c r="D2" s="784"/>
      <c r="E2" s="955" t="s">
        <v>432</v>
      </c>
      <c r="F2" s="956"/>
      <c r="G2" s="956"/>
      <c r="H2" s="956"/>
      <c r="I2" s="956"/>
      <c r="J2" s="956"/>
      <c r="K2" s="956"/>
      <c r="L2" s="956"/>
      <c r="M2" s="957"/>
      <c r="N2" s="708" t="s">
        <v>14</v>
      </c>
      <c r="O2" s="766" t="s">
        <v>432</v>
      </c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3"/>
    </row>
    <row r="3" spans="1:29" s="69" customFormat="1" ht="52.5" customHeight="1" x14ac:dyDescent="0.2">
      <c r="A3" s="695"/>
      <c r="B3" s="767"/>
      <c r="C3" s="782"/>
      <c r="D3" s="785"/>
      <c r="E3" s="958" t="s">
        <v>117</v>
      </c>
      <c r="F3" s="959"/>
      <c r="G3" s="959"/>
      <c r="H3" s="959" t="s">
        <v>141</v>
      </c>
      <c r="I3" s="959"/>
      <c r="J3" s="959"/>
      <c r="K3" s="959" t="s">
        <v>21</v>
      </c>
      <c r="L3" s="959"/>
      <c r="M3" s="960"/>
      <c r="N3" s="709"/>
      <c r="O3" s="959" t="s">
        <v>22</v>
      </c>
      <c r="P3" s="959"/>
      <c r="Q3" s="959"/>
      <c r="R3" s="959" t="s">
        <v>397</v>
      </c>
      <c r="S3" s="959"/>
      <c r="T3" s="959"/>
      <c r="U3" s="959" t="s">
        <v>44</v>
      </c>
      <c r="V3" s="959"/>
      <c r="W3" s="961"/>
      <c r="X3" s="961" t="s">
        <v>45</v>
      </c>
      <c r="Y3" s="962"/>
      <c r="Z3" s="963"/>
    </row>
    <row r="4" spans="1:29" ht="33.75" x14ac:dyDescent="0.2">
      <c r="A4" s="695"/>
      <c r="B4" s="27" t="s">
        <v>6</v>
      </c>
      <c r="C4" s="17" t="s">
        <v>331</v>
      </c>
      <c r="D4" s="17" t="s">
        <v>385</v>
      </c>
      <c r="E4" s="27" t="s">
        <v>6</v>
      </c>
      <c r="F4" s="17" t="s">
        <v>331</v>
      </c>
      <c r="G4" s="17" t="s">
        <v>385</v>
      </c>
      <c r="H4" s="27" t="s">
        <v>6</v>
      </c>
      <c r="I4" s="17" t="s">
        <v>331</v>
      </c>
      <c r="J4" s="17" t="s">
        <v>385</v>
      </c>
      <c r="K4" s="27" t="s">
        <v>6</v>
      </c>
      <c r="L4" s="17" t="s">
        <v>331</v>
      </c>
      <c r="M4" s="17" t="s">
        <v>385</v>
      </c>
      <c r="N4" s="695"/>
      <c r="O4" s="27" t="s">
        <v>6</v>
      </c>
      <c r="P4" s="17" t="s">
        <v>331</v>
      </c>
      <c r="Q4" s="17" t="s">
        <v>385</v>
      </c>
      <c r="R4" s="27" t="s">
        <v>6</v>
      </c>
      <c r="S4" s="17" t="s">
        <v>331</v>
      </c>
      <c r="T4" s="17" t="s">
        <v>385</v>
      </c>
      <c r="U4" s="27" t="s">
        <v>6</v>
      </c>
      <c r="V4" s="17" t="s">
        <v>331</v>
      </c>
      <c r="W4" s="17" t="s">
        <v>385</v>
      </c>
      <c r="X4" s="136" t="s">
        <v>6</v>
      </c>
      <c r="Y4" s="17" t="s">
        <v>331</v>
      </c>
      <c r="Z4" s="17" t="s">
        <v>385</v>
      </c>
      <c r="AA4" s="25"/>
      <c r="AB4" s="25"/>
      <c r="AC4" s="25"/>
    </row>
    <row r="5" spans="1:29" s="31" customFormat="1" ht="12.75" customHeight="1" x14ac:dyDescent="0.2">
      <c r="A5" s="706" t="s">
        <v>83</v>
      </c>
      <c r="B5" s="505">
        <v>2597</v>
      </c>
      <c r="C5" s="504">
        <v>14029</v>
      </c>
      <c r="D5" s="310">
        <v>51001</v>
      </c>
      <c r="E5" s="504">
        <v>1745</v>
      </c>
      <c r="F5" s="504">
        <v>8903</v>
      </c>
      <c r="G5" s="310">
        <v>32775</v>
      </c>
      <c r="H5" s="505">
        <v>677</v>
      </c>
      <c r="I5" s="504">
        <v>4146</v>
      </c>
      <c r="J5" s="310">
        <v>16002</v>
      </c>
      <c r="K5" s="505">
        <v>138</v>
      </c>
      <c r="L5" s="504">
        <v>815</v>
      </c>
      <c r="M5" s="506">
        <v>1507</v>
      </c>
      <c r="N5" s="706" t="s">
        <v>83</v>
      </c>
      <c r="O5" s="505">
        <v>13</v>
      </c>
      <c r="P5" s="504">
        <v>64</v>
      </c>
      <c r="Q5" s="504">
        <v>235</v>
      </c>
      <c r="R5" s="505">
        <v>16</v>
      </c>
      <c r="S5" s="504">
        <v>55</v>
      </c>
      <c r="T5" s="310">
        <v>247</v>
      </c>
      <c r="U5" s="505">
        <v>3</v>
      </c>
      <c r="V5" s="504">
        <v>18</v>
      </c>
      <c r="W5" s="310">
        <v>86</v>
      </c>
      <c r="X5" s="504">
        <v>5</v>
      </c>
      <c r="Y5" s="504">
        <v>28</v>
      </c>
      <c r="Z5" s="506">
        <v>149</v>
      </c>
    </row>
    <row r="6" spans="1:29" s="31" customFormat="1" ht="12.75" customHeight="1" x14ac:dyDescent="0.2">
      <c r="A6" s="690"/>
      <c r="B6" s="507">
        <v>1</v>
      </c>
      <c r="C6" s="508">
        <v>1</v>
      </c>
      <c r="D6" s="509">
        <v>1</v>
      </c>
      <c r="E6" s="201">
        <v>0.67193000000000003</v>
      </c>
      <c r="F6" s="201">
        <v>0.63461000000000001</v>
      </c>
      <c r="G6" s="260">
        <v>0.64263000000000003</v>
      </c>
      <c r="H6" s="270">
        <v>0.26068999999999998</v>
      </c>
      <c r="I6" s="201">
        <v>0.29553000000000001</v>
      </c>
      <c r="J6" s="260">
        <v>0.31375999999999998</v>
      </c>
      <c r="K6" s="270">
        <v>5.314E-2</v>
      </c>
      <c r="L6" s="201">
        <v>5.8090000000000003E-2</v>
      </c>
      <c r="M6" s="302">
        <v>2.955E-2</v>
      </c>
      <c r="N6" s="690"/>
      <c r="O6" s="270">
        <v>5.0099999999999997E-3</v>
      </c>
      <c r="P6" s="201">
        <v>4.5599999999999998E-3</v>
      </c>
      <c r="Q6" s="260">
        <v>4.6100000000000004E-3</v>
      </c>
      <c r="R6" s="270">
        <v>6.1599999999999997E-3</v>
      </c>
      <c r="S6" s="201">
        <v>3.9199999999999999E-3</v>
      </c>
      <c r="T6" s="260">
        <v>4.8399999999999997E-3</v>
      </c>
      <c r="U6" s="270">
        <v>1.16E-3</v>
      </c>
      <c r="V6" s="201">
        <v>1.2800000000000001E-3</v>
      </c>
      <c r="W6" s="260">
        <v>1.6900000000000001E-3</v>
      </c>
      <c r="X6" s="201">
        <v>1.9300000000000001E-3</v>
      </c>
      <c r="Y6" s="201">
        <v>2E-3</v>
      </c>
      <c r="Z6" s="302">
        <v>2.9199999999999999E-3</v>
      </c>
    </row>
    <row r="7" spans="1:29" s="31" customFormat="1" ht="12.75" customHeight="1" x14ac:dyDescent="0.2">
      <c r="A7" s="690" t="s">
        <v>84</v>
      </c>
      <c r="B7" s="261">
        <v>1577</v>
      </c>
      <c r="C7" s="251">
        <v>6852</v>
      </c>
      <c r="D7" s="262">
        <v>41659</v>
      </c>
      <c r="E7" s="251">
        <v>904</v>
      </c>
      <c r="F7" s="251">
        <v>4178</v>
      </c>
      <c r="G7" s="262">
        <v>20861</v>
      </c>
      <c r="H7" s="261">
        <v>526</v>
      </c>
      <c r="I7" s="251">
        <v>2278</v>
      </c>
      <c r="J7" s="262">
        <v>18121</v>
      </c>
      <c r="K7" s="261">
        <v>40</v>
      </c>
      <c r="L7" s="251">
        <v>110</v>
      </c>
      <c r="M7" s="298">
        <v>638</v>
      </c>
      <c r="N7" s="690" t="s">
        <v>84</v>
      </c>
      <c r="O7" s="261">
        <v>2</v>
      </c>
      <c r="P7" s="251">
        <v>4</v>
      </c>
      <c r="Q7" s="262">
        <v>36</v>
      </c>
      <c r="R7" s="261">
        <v>94</v>
      </c>
      <c r="S7" s="251">
        <v>234</v>
      </c>
      <c r="T7" s="262">
        <v>1825</v>
      </c>
      <c r="U7" s="261">
        <v>7</v>
      </c>
      <c r="V7" s="251">
        <v>28</v>
      </c>
      <c r="W7" s="262">
        <v>97</v>
      </c>
      <c r="X7" s="251">
        <v>4</v>
      </c>
      <c r="Y7" s="251">
        <v>20</v>
      </c>
      <c r="Z7" s="298">
        <v>81</v>
      </c>
    </row>
    <row r="8" spans="1:29" s="31" customFormat="1" ht="12.75" customHeight="1" x14ac:dyDescent="0.2">
      <c r="A8" s="690"/>
      <c r="B8" s="507">
        <v>1</v>
      </c>
      <c r="C8" s="508">
        <v>1</v>
      </c>
      <c r="D8" s="509">
        <v>1</v>
      </c>
      <c r="E8" s="201">
        <v>0.57323999999999997</v>
      </c>
      <c r="F8" s="201">
        <v>0.60975000000000001</v>
      </c>
      <c r="G8" s="260">
        <v>0.50075999999999998</v>
      </c>
      <c r="H8" s="270">
        <v>0.33354</v>
      </c>
      <c r="I8" s="201">
        <v>0.33245999999999998</v>
      </c>
      <c r="J8" s="260">
        <v>0.43497999999999998</v>
      </c>
      <c r="K8" s="270">
        <v>2.5360000000000001E-2</v>
      </c>
      <c r="L8" s="201">
        <v>1.6049999999999998E-2</v>
      </c>
      <c r="M8" s="302">
        <v>1.5310000000000001E-2</v>
      </c>
      <c r="N8" s="690"/>
      <c r="O8" s="270">
        <v>1.2700000000000001E-3</v>
      </c>
      <c r="P8" s="201">
        <v>5.8E-4</v>
      </c>
      <c r="Q8" s="260">
        <v>8.5999999999999998E-4</v>
      </c>
      <c r="R8" s="270">
        <v>5.9610000000000003E-2</v>
      </c>
      <c r="S8" s="201">
        <v>3.415E-2</v>
      </c>
      <c r="T8" s="260">
        <v>4.3810000000000002E-2</v>
      </c>
      <c r="U8" s="270">
        <v>4.4400000000000004E-3</v>
      </c>
      <c r="V8" s="201">
        <v>4.0899999999999999E-3</v>
      </c>
      <c r="W8" s="260">
        <v>2.33E-3</v>
      </c>
      <c r="X8" s="201">
        <v>2.5400000000000002E-3</v>
      </c>
      <c r="Y8" s="201">
        <v>2.9199999999999999E-3</v>
      </c>
      <c r="Z8" s="302">
        <v>1.9400000000000001E-3</v>
      </c>
    </row>
    <row r="9" spans="1:29" s="31" customFormat="1" ht="12.75" customHeight="1" x14ac:dyDescent="0.2">
      <c r="A9" s="690" t="s">
        <v>85</v>
      </c>
      <c r="B9" s="261">
        <v>124</v>
      </c>
      <c r="C9" s="251">
        <v>580</v>
      </c>
      <c r="D9" s="262">
        <v>1428</v>
      </c>
      <c r="E9" s="251">
        <v>116</v>
      </c>
      <c r="F9" s="251">
        <v>523</v>
      </c>
      <c r="G9" s="262">
        <v>1325</v>
      </c>
      <c r="H9" s="261">
        <v>4</v>
      </c>
      <c r="I9" s="251">
        <v>31</v>
      </c>
      <c r="J9" s="262">
        <v>52</v>
      </c>
      <c r="K9" s="261">
        <v>1</v>
      </c>
      <c r="L9" s="251">
        <v>6</v>
      </c>
      <c r="M9" s="298">
        <v>22</v>
      </c>
      <c r="N9" s="690" t="s">
        <v>85</v>
      </c>
      <c r="O9" s="261">
        <v>3</v>
      </c>
      <c r="P9" s="251">
        <v>20</v>
      </c>
      <c r="Q9" s="262">
        <v>29</v>
      </c>
      <c r="R9" s="261">
        <v>0</v>
      </c>
      <c r="S9" s="251">
        <v>0</v>
      </c>
      <c r="T9" s="262">
        <v>0</v>
      </c>
      <c r="U9" s="261">
        <v>0</v>
      </c>
      <c r="V9" s="251">
        <v>0</v>
      </c>
      <c r="W9" s="262">
        <v>0</v>
      </c>
      <c r="X9" s="251">
        <v>0</v>
      </c>
      <c r="Y9" s="251">
        <v>0</v>
      </c>
      <c r="Z9" s="298">
        <v>0</v>
      </c>
    </row>
    <row r="10" spans="1:29" s="31" customFormat="1" ht="12.75" customHeight="1" x14ac:dyDescent="0.2">
      <c r="A10" s="690"/>
      <c r="B10" s="507">
        <v>1</v>
      </c>
      <c r="C10" s="508">
        <v>1</v>
      </c>
      <c r="D10" s="509">
        <v>1</v>
      </c>
      <c r="E10" s="201">
        <v>0.93547999999999998</v>
      </c>
      <c r="F10" s="201">
        <v>0.90171999999999997</v>
      </c>
      <c r="G10" s="260">
        <v>0.92786999999999997</v>
      </c>
      <c r="H10" s="270">
        <v>3.2259999999999997E-2</v>
      </c>
      <c r="I10" s="201">
        <v>5.3449999999999998E-2</v>
      </c>
      <c r="J10" s="260">
        <v>3.6409999999999998E-2</v>
      </c>
      <c r="K10" s="270">
        <v>8.0599999999999995E-3</v>
      </c>
      <c r="L10" s="201">
        <v>1.034E-2</v>
      </c>
      <c r="M10" s="302">
        <v>1.541E-2</v>
      </c>
      <c r="N10" s="690"/>
      <c r="O10" s="270">
        <v>2.419E-2</v>
      </c>
      <c r="P10" s="201">
        <v>3.4479999999999997E-2</v>
      </c>
      <c r="Q10" s="260">
        <v>2.0310000000000002E-2</v>
      </c>
      <c r="R10" s="270" t="s">
        <v>452</v>
      </c>
      <c r="S10" s="201" t="s">
        <v>452</v>
      </c>
      <c r="T10" s="260" t="s">
        <v>452</v>
      </c>
      <c r="U10" s="270" t="s">
        <v>452</v>
      </c>
      <c r="V10" s="201" t="s">
        <v>452</v>
      </c>
      <c r="W10" s="260" t="s">
        <v>452</v>
      </c>
      <c r="X10" s="201" t="s">
        <v>452</v>
      </c>
      <c r="Y10" s="201" t="s">
        <v>452</v>
      </c>
      <c r="Z10" s="302" t="s">
        <v>452</v>
      </c>
    </row>
    <row r="11" spans="1:29" s="31" customFormat="1" ht="12.75" customHeight="1" x14ac:dyDescent="0.2">
      <c r="A11" s="690" t="s">
        <v>86</v>
      </c>
      <c r="B11" s="261">
        <v>50</v>
      </c>
      <c r="C11" s="251">
        <v>365</v>
      </c>
      <c r="D11" s="262">
        <v>954</v>
      </c>
      <c r="E11" s="251">
        <v>46</v>
      </c>
      <c r="F11" s="251">
        <v>341</v>
      </c>
      <c r="G11" s="262">
        <v>904</v>
      </c>
      <c r="H11" s="261">
        <v>1</v>
      </c>
      <c r="I11" s="251">
        <v>8</v>
      </c>
      <c r="J11" s="262">
        <v>29</v>
      </c>
      <c r="K11" s="261">
        <v>1</v>
      </c>
      <c r="L11" s="251">
        <v>8</v>
      </c>
      <c r="M11" s="298">
        <v>9</v>
      </c>
      <c r="N11" s="690" t="s">
        <v>86</v>
      </c>
      <c r="O11" s="261">
        <v>0</v>
      </c>
      <c r="P11" s="251">
        <v>0</v>
      </c>
      <c r="Q11" s="262">
        <v>0</v>
      </c>
      <c r="R11" s="261">
        <v>0</v>
      </c>
      <c r="S11" s="251">
        <v>0</v>
      </c>
      <c r="T11" s="262">
        <v>0</v>
      </c>
      <c r="U11" s="261">
        <v>2</v>
      </c>
      <c r="V11" s="251">
        <v>8</v>
      </c>
      <c r="W11" s="262">
        <v>12</v>
      </c>
      <c r="X11" s="251">
        <v>0</v>
      </c>
      <c r="Y11" s="251">
        <v>0</v>
      </c>
      <c r="Z11" s="298">
        <v>0</v>
      </c>
    </row>
    <row r="12" spans="1:29" s="31" customFormat="1" ht="12.75" customHeight="1" x14ac:dyDescent="0.2">
      <c r="A12" s="690"/>
      <c r="B12" s="507">
        <v>1</v>
      </c>
      <c r="C12" s="508">
        <v>1</v>
      </c>
      <c r="D12" s="509">
        <v>1</v>
      </c>
      <c r="E12" s="201">
        <v>0.92</v>
      </c>
      <c r="F12" s="201">
        <v>0.93425000000000002</v>
      </c>
      <c r="G12" s="260">
        <v>0.94759000000000004</v>
      </c>
      <c r="H12" s="270">
        <v>0.02</v>
      </c>
      <c r="I12" s="201">
        <v>2.1919999999999999E-2</v>
      </c>
      <c r="J12" s="260">
        <v>3.04E-2</v>
      </c>
      <c r="K12" s="270">
        <v>0.02</v>
      </c>
      <c r="L12" s="201">
        <v>2.1919999999999999E-2</v>
      </c>
      <c r="M12" s="302">
        <v>9.4299999999999991E-3</v>
      </c>
      <c r="N12" s="690"/>
      <c r="O12" s="270" t="s">
        <v>452</v>
      </c>
      <c r="P12" s="201" t="s">
        <v>452</v>
      </c>
      <c r="Q12" s="260" t="s">
        <v>452</v>
      </c>
      <c r="R12" s="270" t="s">
        <v>452</v>
      </c>
      <c r="S12" s="201" t="s">
        <v>452</v>
      </c>
      <c r="T12" s="260" t="s">
        <v>452</v>
      </c>
      <c r="U12" s="270">
        <v>0.04</v>
      </c>
      <c r="V12" s="201">
        <v>2.1919999999999999E-2</v>
      </c>
      <c r="W12" s="260">
        <v>1.2579999999999999E-2</v>
      </c>
      <c r="X12" s="201" t="s">
        <v>452</v>
      </c>
      <c r="Y12" s="201" t="s">
        <v>452</v>
      </c>
      <c r="Z12" s="302" t="s">
        <v>452</v>
      </c>
    </row>
    <row r="13" spans="1:29" s="31" customFormat="1" ht="12.75" customHeight="1" x14ac:dyDescent="0.2">
      <c r="A13" s="690" t="s">
        <v>87</v>
      </c>
      <c r="B13" s="261">
        <v>77</v>
      </c>
      <c r="C13" s="251">
        <v>279</v>
      </c>
      <c r="D13" s="262">
        <v>1193</v>
      </c>
      <c r="E13" s="251">
        <v>75</v>
      </c>
      <c r="F13" s="251">
        <v>263</v>
      </c>
      <c r="G13" s="262">
        <v>1155</v>
      </c>
      <c r="H13" s="261">
        <v>2</v>
      </c>
      <c r="I13" s="251">
        <v>16</v>
      </c>
      <c r="J13" s="262">
        <v>38</v>
      </c>
      <c r="K13" s="261">
        <v>0</v>
      </c>
      <c r="L13" s="251">
        <v>0</v>
      </c>
      <c r="M13" s="298">
        <v>0</v>
      </c>
      <c r="N13" s="690" t="s">
        <v>87</v>
      </c>
      <c r="O13" s="261">
        <v>0</v>
      </c>
      <c r="P13" s="251">
        <v>0</v>
      </c>
      <c r="Q13" s="262">
        <v>0</v>
      </c>
      <c r="R13" s="261">
        <v>0</v>
      </c>
      <c r="S13" s="251">
        <v>0</v>
      </c>
      <c r="T13" s="262">
        <v>0</v>
      </c>
      <c r="U13" s="261">
        <v>0</v>
      </c>
      <c r="V13" s="251">
        <v>0</v>
      </c>
      <c r="W13" s="262">
        <v>0</v>
      </c>
      <c r="X13" s="251">
        <v>0</v>
      </c>
      <c r="Y13" s="251">
        <v>0</v>
      </c>
      <c r="Z13" s="298">
        <v>0</v>
      </c>
    </row>
    <row r="14" spans="1:29" s="31" customFormat="1" ht="12.75" customHeight="1" x14ac:dyDescent="0.2">
      <c r="A14" s="690"/>
      <c r="B14" s="507">
        <v>1</v>
      </c>
      <c r="C14" s="508">
        <v>1</v>
      </c>
      <c r="D14" s="509">
        <v>1</v>
      </c>
      <c r="E14" s="201">
        <v>0.97402999999999995</v>
      </c>
      <c r="F14" s="201">
        <v>0.94264999999999999</v>
      </c>
      <c r="G14" s="260">
        <v>0.96814999999999996</v>
      </c>
      <c r="H14" s="270">
        <v>2.597E-2</v>
      </c>
      <c r="I14" s="201">
        <v>5.7349999999999998E-2</v>
      </c>
      <c r="J14" s="260">
        <v>3.1850000000000003E-2</v>
      </c>
      <c r="K14" s="270" t="s">
        <v>452</v>
      </c>
      <c r="L14" s="201" t="s">
        <v>452</v>
      </c>
      <c r="M14" s="302" t="s">
        <v>452</v>
      </c>
      <c r="N14" s="690"/>
      <c r="O14" s="270" t="s">
        <v>452</v>
      </c>
      <c r="P14" s="201" t="s">
        <v>452</v>
      </c>
      <c r="Q14" s="260" t="s">
        <v>452</v>
      </c>
      <c r="R14" s="270" t="s">
        <v>452</v>
      </c>
      <c r="S14" s="201" t="s">
        <v>452</v>
      </c>
      <c r="T14" s="260" t="s">
        <v>452</v>
      </c>
      <c r="U14" s="270" t="s">
        <v>452</v>
      </c>
      <c r="V14" s="201" t="s">
        <v>452</v>
      </c>
      <c r="W14" s="260" t="s">
        <v>452</v>
      </c>
      <c r="X14" s="201" t="s">
        <v>452</v>
      </c>
      <c r="Y14" s="201" t="s">
        <v>452</v>
      </c>
      <c r="Z14" s="302" t="s">
        <v>452</v>
      </c>
    </row>
    <row r="15" spans="1:29" s="31" customFormat="1" ht="12.75" customHeight="1" x14ac:dyDescent="0.2">
      <c r="A15" s="690" t="s">
        <v>88</v>
      </c>
      <c r="B15" s="261">
        <v>10</v>
      </c>
      <c r="C15" s="251">
        <v>57</v>
      </c>
      <c r="D15" s="262">
        <v>217</v>
      </c>
      <c r="E15" s="251">
        <v>10</v>
      </c>
      <c r="F15" s="251">
        <v>57</v>
      </c>
      <c r="G15" s="262">
        <v>217</v>
      </c>
      <c r="H15" s="261">
        <v>0</v>
      </c>
      <c r="I15" s="251">
        <v>0</v>
      </c>
      <c r="J15" s="262">
        <v>0</v>
      </c>
      <c r="K15" s="261">
        <v>0</v>
      </c>
      <c r="L15" s="251">
        <v>0</v>
      </c>
      <c r="M15" s="298">
        <v>0</v>
      </c>
      <c r="N15" s="690" t="s">
        <v>88</v>
      </c>
      <c r="O15" s="261">
        <v>0</v>
      </c>
      <c r="P15" s="251">
        <v>0</v>
      </c>
      <c r="Q15" s="262">
        <v>0</v>
      </c>
      <c r="R15" s="261">
        <v>0</v>
      </c>
      <c r="S15" s="251">
        <v>0</v>
      </c>
      <c r="T15" s="262">
        <v>0</v>
      </c>
      <c r="U15" s="261">
        <v>0</v>
      </c>
      <c r="V15" s="251">
        <v>0</v>
      </c>
      <c r="W15" s="262">
        <v>0</v>
      </c>
      <c r="X15" s="251">
        <v>0</v>
      </c>
      <c r="Y15" s="251">
        <v>0</v>
      </c>
      <c r="Z15" s="298">
        <v>0</v>
      </c>
    </row>
    <row r="16" spans="1:29" s="31" customFormat="1" ht="12.75" customHeight="1" x14ac:dyDescent="0.2">
      <c r="A16" s="690"/>
      <c r="B16" s="507">
        <v>1</v>
      </c>
      <c r="C16" s="508">
        <v>1</v>
      </c>
      <c r="D16" s="509">
        <v>1</v>
      </c>
      <c r="E16" s="201">
        <v>1</v>
      </c>
      <c r="F16" s="201">
        <v>1</v>
      </c>
      <c r="G16" s="260">
        <v>1</v>
      </c>
      <c r="H16" s="270" t="s">
        <v>452</v>
      </c>
      <c r="I16" s="201" t="s">
        <v>452</v>
      </c>
      <c r="J16" s="260" t="s">
        <v>452</v>
      </c>
      <c r="K16" s="270" t="s">
        <v>452</v>
      </c>
      <c r="L16" s="201" t="s">
        <v>452</v>
      </c>
      <c r="M16" s="302" t="s">
        <v>452</v>
      </c>
      <c r="N16" s="690"/>
      <c r="O16" s="270" t="s">
        <v>452</v>
      </c>
      <c r="P16" s="201" t="s">
        <v>452</v>
      </c>
      <c r="Q16" s="260" t="s">
        <v>452</v>
      </c>
      <c r="R16" s="270" t="s">
        <v>452</v>
      </c>
      <c r="S16" s="201" t="s">
        <v>452</v>
      </c>
      <c r="T16" s="260" t="s">
        <v>452</v>
      </c>
      <c r="U16" s="270" t="s">
        <v>452</v>
      </c>
      <c r="V16" s="201" t="s">
        <v>452</v>
      </c>
      <c r="W16" s="260" t="s">
        <v>452</v>
      </c>
      <c r="X16" s="201" t="s">
        <v>452</v>
      </c>
      <c r="Y16" s="201" t="s">
        <v>452</v>
      </c>
      <c r="Z16" s="302" t="s">
        <v>452</v>
      </c>
    </row>
    <row r="17" spans="1:26" s="31" customFormat="1" ht="12.75" customHeight="1" x14ac:dyDescent="0.2">
      <c r="A17" s="690" t="s">
        <v>89</v>
      </c>
      <c r="B17" s="261">
        <v>416</v>
      </c>
      <c r="C17" s="251">
        <v>2243</v>
      </c>
      <c r="D17" s="262">
        <v>8070</v>
      </c>
      <c r="E17" s="251">
        <v>316</v>
      </c>
      <c r="F17" s="251">
        <v>1619</v>
      </c>
      <c r="G17" s="262">
        <v>6210</v>
      </c>
      <c r="H17" s="261">
        <v>82</v>
      </c>
      <c r="I17" s="251">
        <v>552</v>
      </c>
      <c r="J17" s="262">
        <v>1594</v>
      </c>
      <c r="K17" s="261">
        <v>8</v>
      </c>
      <c r="L17" s="251">
        <v>36</v>
      </c>
      <c r="M17" s="298">
        <v>135</v>
      </c>
      <c r="N17" s="690" t="s">
        <v>89</v>
      </c>
      <c r="O17" s="261">
        <v>9</v>
      </c>
      <c r="P17" s="251">
        <v>28</v>
      </c>
      <c r="Q17" s="262">
        <v>119</v>
      </c>
      <c r="R17" s="261">
        <v>1</v>
      </c>
      <c r="S17" s="251">
        <v>8</v>
      </c>
      <c r="T17" s="262">
        <v>12</v>
      </c>
      <c r="U17" s="261">
        <v>0</v>
      </c>
      <c r="V17" s="251">
        <v>0</v>
      </c>
      <c r="W17" s="262">
        <v>0</v>
      </c>
      <c r="X17" s="251">
        <v>0</v>
      </c>
      <c r="Y17" s="251">
        <v>0</v>
      </c>
      <c r="Z17" s="298">
        <v>0</v>
      </c>
    </row>
    <row r="18" spans="1:26" s="31" customFormat="1" ht="12.75" customHeight="1" x14ac:dyDescent="0.2">
      <c r="A18" s="690"/>
      <c r="B18" s="507">
        <v>1</v>
      </c>
      <c r="C18" s="508">
        <v>1</v>
      </c>
      <c r="D18" s="509">
        <v>1</v>
      </c>
      <c r="E18" s="201">
        <v>0.75961999999999996</v>
      </c>
      <c r="F18" s="201">
        <v>0.7218</v>
      </c>
      <c r="G18" s="260">
        <v>0.76951999999999998</v>
      </c>
      <c r="H18" s="270">
        <v>0.19711999999999999</v>
      </c>
      <c r="I18" s="201">
        <v>0.24610000000000001</v>
      </c>
      <c r="J18" s="260">
        <v>0.19752</v>
      </c>
      <c r="K18" s="270">
        <v>1.9230000000000001E-2</v>
      </c>
      <c r="L18" s="201">
        <v>1.6049999999999998E-2</v>
      </c>
      <c r="M18" s="302">
        <v>1.6729999999999998E-2</v>
      </c>
      <c r="N18" s="690"/>
      <c r="O18" s="270">
        <v>2.163E-2</v>
      </c>
      <c r="P18" s="201">
        <v>1.248E-2</v>
      </c>
      <c r="Q18" s="260">
        <v>1.4749999999999999E-2</v>
      </c>
      <c r="R18" s="270">
        <v>2.3999999999999998E-3</v>
      </c>
      <c r="S18" s="201">
        <v>3.5699999999999998E-3</v>
      </c>
      <c r="T18" s="260">
        <v>1.49E-3</v>
      </c>
      <c r="U18" s="270" t="s">
        <v>452</v>
      </c>
      <c r="V18" s="201" t="s">
        <v>452</v>
      </c>
      <c r="W18" s="260" t="s">
        <v>452</v>
      </c>
      <c r="X18" s="201" t="s">
        <v>452</v>
      </c>
      <c r="Y18" s="201" t="s">
        <v>452</v>
      </c>
      <c r="Z18" s="302" t="s">
        <v>452</v>
      </c>
    </row>
    <row r="19" spans="1:26" s="31" customFormat="1" ht="12.75" customHeight="1" x14ac:dyDescent="0.2">
      <c r="A19" s="690" t="s">
        <v>90</v>
      </c>
      <c r="B19" s="261">
        <v>19</v>
      </c>
      <c r="C19" s="251">
        <v>116</v>
      </c>
      <c r="D19" s="262">
        <v>461</v>
      </c>
      <c r="E19" s="251">
        <v>14</v>
      </c>
      <c r="F19" s="251">
        <v>78</v>
      </c>
      <c r="G19" s="262">
        <v>340</v>
      </c>
      <c r="H19" s="261">
        <v>3</v>
      </c>
      <c r="I19" s="251">
        <v>22</v>
      </c>
      <c r="J19" s="262">
        <v>103</v>
      </c>
      <c r="K19" s="261">
        <v>0</v>
      </c>
      <c r="L19" s="251">
        <v>0</v>
      </c>
      <c r="M19" s="298">
        <v>0</v>
      </c>
      <c r="N19" s="690" t="s">
        <v>90</v>
      </c>
      <c r="O19" s="261">
        <v>2</v>
      </c>
      <c r="P19" s="251">
        <v>16</v>
      </c>
      <c r="Q19" s="262">
        <v>18</v>
      </c>
      <c r="R19" s="261">
        <v>0</v>
      </c>
      <c r="S19" s="251">
        <v>0</v>
      </c>
      <c r="T19" s="262">
        <v>0</v>
      </c>
      <c r="U19" s="261">
        <v>0</v>
      </c>
      <c r="V19" s="251">
        <v>0</v>
      </c>
      <c r="W19" s="262">
        <v>0</v>
      </c>
      <c r="X19" s="251">
        <v>0</v>
      </c>
      <c r="Y19" s="251">
        <v>0</v>
      </c>
      <c r="Z19" s="298">
        <v>0</v>
      </c>
    </row>
    <row r="20" spans="1:26" s="31" customFormat="1" ht="12.75" customHeight="1" x14ac:dyDescent="0.2">
      <c r="A20" s="690"/>
      <c r="B20" s="507">
        <v>1</v>
      </c>
      <c r="C20" s="508">
        <v>1</v>
      </c>
      <c r="D20" s="509">
        <v>1</v>
      </c>
      <c r="E20" s="201">
        <v>0.73684000000000005</v>
      </c>
      <c r="F20" s="201">
        <v>0.67240999999999995</v>
      </c>
      <c r="G20" s="260">
        <v>0.73753000000000002</v>
      </c>
      <c r="H20" s="270">
        <v>0.15789</v>
      </c>
      <c r="I20" s="201">
        <v>0.18966</v>
      </c>
      <c r="J20" s="260">
        <v>0.22342999999999999</v>
      </c>
      <c r="K20" s="270" t="s">
        <v>452</v>
      </c>
      <c r="L20" s="201" t="s">
        <v>452</v>
      </c>
      <c r="M20" s="302" t="s">
        <v>452</v>
      </c>
      <c r="N20" s="690"/>
      <c r="O20" s="270">
        <v>0.10526000000000001</v>
      </c>
      <c r="P20" s="201">
        <v>0.13793</v>
      </c>
      <c r="Q20" s="260">
        <v>3.9050000000000001E-2</v>
      </c>
      <c r="R20" s="270" t="s">
        <v>452</v>
      </c>
      <c r="S20" s="201" t="s">
        <v>452</v>
      </c>
      <c r="T20" s="260" t="s">
        <v>452</v>
      </c>
      <c r="U20" s="270" t="s">
        <v>452</v>
      </c>
      <c r="V20" s="201" t="s">
        <v>452</v>
      </c>
      <c r="W20" s="260" t="s">
        <v>452</v>
      </c>
      <c r="X20" s="201" t="s">
        <v>452</v>
      </c>
      <c r="Y20" s="201" t="s">
        <v>452</v>
      </c>
      <c r="Z20" s="302" t="s">
        <v>452</v>
      </c>
    </row>
    <row r="21" spans="1:26" s="31" customFormat="1" ht="12.75" customHeight="1" x14ac:dyDescent="0.2">
      <c r="A21" s="690" t="s">
        <v>91</v>
      </c>
      <c r="B21" s="261">
        <v>182</v>
      </c>
      <c r="C21" s="251">
        <v>1086</v>
      </c>
      <c r="D21" s="262">
        <v>4330</v>
      </c>
      <c r="E21" s="251">
        <v>112</v>
      </c>
      <c r="F21" s="251">
        <v>642</v>
      </c>
      <c r="G21" s="262">
        <v>2855</v>
      </c>
      <c r="H21" s="261">
        <v>56</v>
      </c>
      <c r="I21" s="251">
        <v>366</v>
      </c>
      <c r="J21" s="262">
        <v>1323</v>
      </c>
      <c r="K21" s="261">
        <v>14</v>
      </c>
      <c r="L21" s="251">
        <v>78</v>
      </c>
      <c r="M21" s="298">
        <v>152</v>
      </c>
      <c r="N21" s="690" t="s">
        <v>91</v>
      </c>
      <c r="O21" s="261">
        <v>0</v>
      </c>
      <c r="P21" s="251">
        <v>0</v>
      </c>
      <c r="Q21" s="262">
        <v>0</v>
      </c>
      <c r="R21" s="261">
        <v>0</v>
      </c>
      <c r="S21" s="251">
        <v>0</v>
      </c>
      <c r="T21" s="262">
        <v>0</v>
      </c>
      <c r="U21" s="261">
        <v>0</v>
      </c>
      <c r="V21" s="251">
        <v>0</v>
      </c>
      <c r="W21" s="262">
        <v>0</v>
      </c>
      <c r="X21" s="251">
        <v>0</v>
      </c>
      <c r="Y21" s="251">
        <v>0</v>
      </c>
      <c r="Z21" s="298">
        <v>0</v>
      </c>
    </row>
    <row r="22" spans="1:26" s="31" customFormat="1" ht="12.75" customHeight="1" x14ac:dyDescent="0.2">
      <c r="A22" s="690"/>
      <c r="B22" s="507">
        <v>1</v>
      </c>
      <c r="C22" s="508">
        <v>1</v>
      </c>
      <c r="D22" s="509">
        <v>1</v>
      </c>
      <c r="E22" s="201">
        <v>0.61538000000000004</v>
      </c>
      <c r="F22" s="201">
        <v>0.59116000000000002</v>
      </c>
      <c r="G22" s="260">
        <v>0.65934999999999999</v>
      </c>
      <c r="H22" s="270">
        <v>0.30769000000000002</v>
      </c>
      <c r="I22" s="201">
        <v>0.33701999999999999</v>
      </c>
      <c r="J22" s="260">
        <v>0.30553999999999998</v>
      </c>
      <c r="K22" s="270">
        <v>7.6920000000000002E-2</v>
      </c>
      <c r="L22" s="201">
        <v>7.1819999999999995E-2</v>
      </c>
      <c r="M22" s="302">
        <v>3.5099999999999999E-2</v>
      </c>
      <c r="N22" s="690"/>
      <c r="O22" s="270" t="s">
        <v>452</v>
      </c>
      <c r="P22" s="201" t="s">
        <v>452</v>
      </c>
      <c r="Q22" s="260" t="s">
        <v>452</v>
      </c>
      <c r="R22" s="270" t="s">
        <v>452</v>
      </c>
      <c r="S22" s="201" t="s">
        <v>452</v>
      </c>
      <c r="T22" s="260" t="s">
        <v>452</v>
      </c>
      <c r="U22" s="270" t="s">
        <v>452</v>
      </c>
      <c r="V22" s="201" t="s">
        <v>452</v>
      </c>
      <c r="W22" s="260" t="s">
        <v>452</v>
      </c>
      <c r="X22" s="201" t="s">
        <v>452</v>
      </c>
      <c r="Y22" s="201" t="s">
        <v>452</v>
      </c>
      <c r="Z22" s="302" t="s">
        <v>452</v>
      </c>
    </row>
    <row r="23" spans="1:26" s="31" customFormat="1" ht="12.75" customHeight="1" x14ac:dyDescent="0.2">
      <c r="A23" s="690" t="s">
        <v>92</v>
      </c>
      <c r="B23" s="261">
        <v>1418</v>
      </c>
      <c r="C23" s="251">
        <v>6794</v>
      </c>
      <c r="D23" s="262">
        <v>26809</v>
      </c>
      <c r="E23" s="251">
        <v>822</v>
      </c>
      <c r="F23" s="251">
        <v>3764</v>
      </c>
      <c r="G23" s="262">
        <v>14558</v>
      </c>
      <c r="H23" s="261">
        <v>519</v>
      </c>
      <c r="I23" s="251">
        <v>2729</v>
      </c>
      <c r="J23" s="262">
        <v>11259</v>
      </c>
      <c r="K23" s="261">
        <v>23</v>
      </c>
      <c r="L23" s="251">
        <v>101</v>
      </c>
      <c r="M23" s="298">
        <v>347</v>
      </c>
      <c r="N23" s="690" t="s">
        <v>92</v>
      </c>
      <c r="O23" s="261">
        <v>21</v>
      </c>
      <c r="P23" s="251">
        <v>75</v>
      </c>
      <c r="Q23" s="262">
        <v>319</v>
      </c>
      <c r="R23" s="261">
        <v>30</v>
      </c>
      <c r="S23" s="251">
        <v>114</v>
      </c>
      <c r="T23" s="262">
        <v>288</v>
      </c>
      <c r="U23" s="261">
        <v>0</v>
      </c>
      <c r="V23" s="251">
        <v>0</v>
      </c>
      <c r="W23" s="262">
        <v>0</v>
      </c>
      <c r="X23" s="251">
        <v>3</v>
      </c>
      <c r="Y23" s="251">
        <v>11</v>
      </c>
      <c r="Z23" s="298">
        <v>38</v>
      </c>
    </row>
    <row r="24" spans="1:26" s="31" customFormat="1" ht="12.75" customHeight="1" x14ac:dyDescent="0.2">
      <c r="A24" s="690"/>
      <c r="B24" s="507">
        <v>1</v>
      </c>
      <c r="C24" s="508">
        <v>1</v>
      </c>
      <c r="D24" s="509">
        <v>1</v>
      </c>
      <c r="E24" s="201">
        <v>0.57969000000000004</v>
      </c>
      <c r="F24" s="201">
        <v>0.55401999999999996</v>
      </c>
      <c r="G24" s="260">
        <v>0.54303000000000001</v>
      </c>
      <c r="H24" s="270">
        <v>0.36601</v>
      </c>
      <c r="I24" s="201">
        <v>0.40167999999999998</v>
      </c>
      <c r="J24" s="260">
        <v>0.41997000000000001</v>
      </c>
      <c r="K24" s="270">
        <v>1.6219999999999998E-2</v>
      </c>
      <c r="L24" s="201">
        <v>1.487E-2</v>
      </c>
      <c r="M24" s="302">
        <v>1.294E-2</v>
      </c>
      <c r="N24" s="690"/>
      <c r="O24" s="270">
        <v>1.481E-2</v>
      </c>
      <c r="P24" s="201">
        <v>1.1039999999999999E-2</v>
      </c>
      <c r="Q24" s="260">
        <v>1.1900000000000001E-2</v>
      </c>
      <c r="R24" s="270">
        <v>2.1160000000000002E-2</v>
      </c>
      <c r="S24" s="201">
        <v>1.678E-2</v>
      </c>
      <c r="T24" s="260">
        <v>1.074E-2</v>
      </c>
      <c r="U24" s="270" t="s">
        <v>452</v>
      </c>
      <c r="V24" s="201" t="s">
        <v>452</v>
      </c>
      <c r="W24" s="260" t="s">
        <v>452</v>
      </c>
      <c r="X24" s="201">
        <v>2.1199999999999999E-3</v>
      </c>
      <c r="Y24" s="201">
        <v>1.6199999999999999E-3</v>
      </c>
      <c r="Z24" s="302">
        <v>1.42E-3</v>
      </c>
    </row>
    <row r="25" spans="1:26" s="31" customFormat="1" ht="12.75" customHeight="1" x14ac:dyDescent="0.2">
      <c r="A25" s="690" t="s">
        <v>93</v>
      </c>
      <c r="B25" s="261">
        <v>268</v>
      </c>
      <c r="C25" s="251">
        <v>1413</v>
      </c>
      <c r="D25" s="262">
        <v>7256</v>
      </c>
      <c r="E25" s="251">
        <v>131</v>
      </c>
      <c r="F25" s="251">
        <v>770</v>
      </c>
      <c r="G25" s="262">
        <v>3062</v>
      </c>
      <c r="H25" s="261">
        <v>134</v>
      </c>
      <c r="I25" s="251">
        <v>633</v>
      </c>
      <c r="J25" s="262">
        <v>4139</v>
      </c>
      <c r="K25" s="261">
        <v>1</v>
      </c>
      <c r="L25" s="251">
        <v>5</v>
      </c>
      <c r="M25" s="298">
        <v>13</v>
      </c>
      <c r="N25" s="690" t="s">
        <v>93</v>
      </c>
      <c r="O25" s="261">
        <v>2</v>
      </c>
      <c r="P25" s="251">
        <v>5</v>
      </c>
      <c r="Q25" s="262">
        <v>42</v>
      </c>
      <c r="R25" s="261">
        <v>0</v>
      </c>
      <c r="S25" s="251">
        <v>0</v>
      </c>
      <c r="T25" s="262">
        <v>0</v>
      </c>
      <c r="U25" s="261">
        <v>0</v>
      </c>
      <c r="V25" s="251">
        <v>0</v>
      </c>
      <c r="W25" s="262">
        <v>0</v>
      </c>
      <c r="X25" s="251">
        <v>0</v>
      </c>
      <c r="Y25" s="251">
        <v>0</v>
      </c>
      <c r="Z25" s="298">
        <v>0</v>
      </c>
    </row>
    <row r="26" spans="1:26" s="31" customFormat="1" ht="12.75" customHeight="1" x14ac:dyDescent="0.2">
      <c r="A26" s="690"/>
      <c r="B26" s="507">
        <v>1</v>
      </c>
      <c r="C26" s="508">
        <v>1</v>
      </c>
      <c r="D26" s="509">
        <v>1</v>
      </c>
      <c r="E26" s="201">
        <v>0.48881000000000002</v>
      </c>
      <c r="F26" s="201">
        <v>0.54493999999999998</v>
      </c>
      <c r="G26" s="260">
        <v>0.42199999999999999</v>
      </c>
      <c r="H26" s="270">
        <v>0.5</v>
      </c>
      <c r="I26" s="201">
        <v>0.44797999999999999</v>
      </c>
      <c r="J26" s="260">
        <v>0.57042000000000004</v>
      </c>
      <c r="K26" s="270">
        <v>3.7299999999999998E-3</v>
      </c>
      <c r="L26" s="201">
        <v>3.5400000000000002E-3</v>
      </c>
      <c r="M26" s="302">
        <v>1.7899999999999999E-3</v>
      </c>
      <c r="N26" s="690"/>
      <c r="O26" s="270">
        <v>7.4599999999999996E-3</v>
      </c>
      <c r="P26" s="201">
        <v>3.5400000000000002E-3</v>
      </c>
      <c r="Q26" s="260">
        <v>5.79E-3</v>
      </c>
      <c r="R26" s="270" t="s">
        <v>452</v>
      </c>
      <c r="S26" s="201" t="s">
        <v>452</v>
      </c>
      <c r="T26" s="260" t="s">
        <v>452</v>
      </c>
      <c r="U26" s="270" t="s">
        <v>452</v>
      </c>
      <c r="V26" s="201" t="s">
        <v>452</v>
      </c>
      <c r="W26" s="260" t="s">
        <v>452</v>
      </c>
      <c r="X26" s="201" t="s">
        <v>452</v>
      </c>
      <c r="Y26" s="201" t="s">
        <v>452</v>
      </c>
      <c r="Z26" s="302" t="s">
        <v>452</v>
      </c>
    </row>
    <row r="27" spans="1:26" s="31" customFormat="1" ht="12.75" customHeight="1" x14ac:dyDescent="0.2">
      <c r="A27" s="690" t="s">
        <v>94</v>
      </c>
      <c r="B27" s="261">
        <v>309</v>
      </c>
      <c r="C27" s="251">
        <v>1939</v>
      </c>
      <c r="D27" s="262">
        <v>6406</v>
      </c>
      <c r="E27" s="251">
        <v>276</v>
      </c>
      <c r="F27" s="251">
        <v>1773</v>
      </c>
      <c r="G27" s="262">
        <v>5773</v>
      </c>
      <c r="H27" s="261">
        <v>25</v>
      </c>
      <c r="I27" s="251">
        <v>127</v>
      </c>
      <c r="J27" s="262">
        <v>492</v>
      </c>
      <c r="K27" s="261">
        <v>7</v>
      </c>
      <c r="L27" s="251">
        <v>34</v>
      </c>
      <c r="M27" s="298">
        <v>135</v>
      </c>
      <c r="N27" s="690" t="s">
        <v>94</v>
      </c>
      <c r="O27" s="261">
        <v>1</v>
      </c>
      <c r="P27" s="251">
        <v>5</v>
      </c>
      <c r="Q27" s="262">
        <v>6</v>
      </c>
      <c r="R27" s="261">
        <v>0</v>
      </c>
      <c r="S27" s="251">
        <v>0</v>
      </c>
      <c r="T27" s="262">
        <v>0</v>
      </c>
      <c r="U27" s="261">
        <v>0</v>
      </c>
      <c r="V27" s="251">
        <v>0</v>
      </c>
      <c r="W27" s="262">
        <v>0</v>
      </c>
      <c r="X27" s="251">
        <v>0</v>
      </c>
      <c r="Y27" s="251">
        <v>0</v>
      </c>
      <c r="Z27" s="298">
        <v>0</v>
      </c>
    </row>
    <row r="28" spans="1:26" s="31" customFormat="1" ht="12.75" customHeight="1" x14ac:dyDescent="0.2">
      <c r="A28" s="690"/>
      <c r="B28" s="507">
        <v>1</v>
      </c>
      <c r="C28" s="508">
        <v>1</v>
      </c>
      <c r="D28" s="509">
        <v>1</v>
      </c>
      <c r="E28" s="201">
        <v>0.89319999999999999</v>
      </c>
      <c r="F28" s="201">
        <v>0.91439000000000004</v>
      </c>
      <c r="G28" s="260">
        <v>0.90119000000000005</v>
      </c>
      <c r="H28" s="270">
        <v>8.0909999999999996E-2</v>
      </c>
      <c r="I28" s="201">
        <v>6.5500000000000003E-2</v>
      </c>
      <c r="J28" s="260">
        <v>7.6799999999999993E-2</v>
      </c>
      <c r="K28" s="270">
        <v>2.265E-2</v>
      </c>
      <c r="L28" s="201">
        <v>1.753E-2</v>
      </c>
      <c r="M28" s="302">
        <v>2.1069999999999998E-2</v>
      </c>
      <c r="N28" s="690"/>
      <c r="O28" s="270">
        <v>3.2399999999999998E-3</v>
      </c>
      <c r="P28" s="201">
        <v>2.5799999999999998E-3</v>
      </c>
      <c r="Q28" s="260">
        <v>9.3999999999999997E-4</v>
      </c>
      <c r="R28" s="270" t="s">
        <v>452</v>
      </c>
      <c r="S28" s="201" t="s">
        <v>452</v>
      </c>
      <c r="T28" s="260" t="s">
        <v>452</v>
      </c>
      <c r="U28" s="270" t="s">
        <v>452</v>
      </c>
      <c r="V28" s="201" t="s">
        <v>452</v>
      </c>
      <c r="W28" s="260" t="s">
        <v>452</v>
      </c>
      <c r="X28" s="201" t="s">
        <v>452</v>
      </c>
      <c r="Y28" s="201" t="s">
        <v>452</v>
      </c>
      <c r="Z28" s="302" t="s">
        <v>452</v>
      </c>
    </row>
    <row r="29" spans="1:26" s="31" customFormat="1" ht="12.75" customHeight="1" x14ac:dyDescent="0.2">
      <c r="A29" s="690" t="s">
        <v>95</v>
      </c>
      <c r="B29" s="261">
        <v>28</v>
      </c>
      <c r="C29" s="251">
        <v>217</v>
      </c>
      <c r="D29" s="262">
        <v>762</v>
      </c>
      <c r="E29" s="251">
        <v>13</v>
      </c>
      <c r="F29" s="251">
        <v>99</v>
      </c>
      <c r="G29" s="262">
        <v>311</v>
      </c>
      <c r="H29" s="261">
        <v>15</v>
      </c>
      <c r="I29" s="251">
        <v>118</v>
      </c>
      <c r="J29" s="262">
        <v>451</v>
      </c>
      <c r="K29" s="261">
        <v>0</v>
      </c>
      <c r="L29" s="251">
        <v>0</v>
      </c>
      <c r="M29" s="298">
        <v>0</v>
      </c>
      <c r="N29" s="690" t="s">
        <v>95</v>
      </c>
      <c r="O29" s="261">
        <v>0</v>
      </c>
      <c r="P29" s="251">
        <v>0</v>
      </c>
      <c r="Q29" s="262">
        <v>0</v>
      </c>
      <c r="R29" s="261">
        <v>0</v>
      </c>
      <c r="S29" s="251">
        <v>0</v>
      </c>
      <c r="T29" s="262">
        <v>0</v>
      </c>
      <c r="U29" s="261">
        <v>0</v>
      </c>
      <c r="V29" s="251">
        <v>0</v>
      </c>
      <c r="W29" s="262">
        <v>0</v>
      </c>
      <c r="X29" s="251">
        <v>0</v>
      </c>
      <c r="Y29" s="251">
        <v>0</v>
      </c>
      <c r="Z29" s="298">
        <v>0</v>
      </c>
    </row>
    <row r="30" spans="1:26" s="31" customFormat="1" ht="12.75" customHeight="1" x14ac:dyDescent="0.2">
      <c r="A30" s="690"/>
      <c r="B30" s="507">
        <v>1</v>
      </c>
      <c r="C30" s="508">
        <v>1</v>
      </c>
      <c r="D30" s="509">
        <v>1</v>
      </c>
      <c r="E30" s="201">
        <v>0.46428999999999998</v>
      </c>
      <c r="F30" s="201">
        <v>0.45622000000000001</v>
      </c>
      <c r="G30" s="260">
        <v>0.40814</v>
      </c>
      <c r="H30" s="270">
        <v>0.53571000000000002</v>
      </c>
      <c r="I30" s="201">
        <v>0.54378000000000004</v>
      </c>
      <c r="J30" s="260">
        <v>0.59186000000000005</v>
      </c>
      <c r="K30" s="270" t="s">
        <v>452</v>
      </c>
      <c r="L30" s="201" t="s">
        <v>452</v>
      </c>
      <c r="M30" s="302" t="s">
        <v>452</v>
      </c>
      <c r="N30" s="690"/>
      <c r="O30" s="270" t="s">
        <v>452</v>
      </c>
      <c r="P30" s="201" t="s">
        <v>452</v>
      </c>
      <c r="Q30" s="260" t="s">
        <v>452</v>
      </c>
      <c r="R30" s="270" t="s">
        <v>452</v>
      </c>
      <c r="S30" s="201" t="s">
        <v>452</v>
      </c>
      <c r="T30" s="260" t="s">
        <v>452</v>
      </c>
      <c r="U30" s="270" t="s">
        <v>452</v>
      </c>
      <c r="V30" s="201" t="s">
        <v>452</v>
      </c>
      <c r="W30" s="260" t="s">
        <v>452</v>
      </c>
      <c r="X30" s="201" t="s">
        <v>452</v>
      </c>
      <c r="Y30" s="201" t="s">
        <v>452</v>
      </c>
      <c r="Z30" s="302" t="s">
        <v>452</v>
      </c>
    </row>
    <row r="31" spans="1:26" s="31" customFormat="1" ht="12.75" customHeight="1" x14ac:dyDescent="0.2">
      <c r="A31" s="690" t="s">
        <v>96</v>
      </c>
      <c r="B31" s="261">
        <v>6</v>
      </c>
      <c r="C31" s="251">
        <v>26</v>
      </c>
      <c r="D31" s="262">
        <v>108</v>
      </c>
      <c r="E31" s="251">
        <v>2</v>
      </c>
      <c r="F31" s="251">
        <v>4</v>
      </c>
      <c r="G31" s="262">
        <v>47</v>
      </c>
      <c r="H31" s="261">
        <v>4</v>
      </c>
      <c r="I31" s="251">
        <v>22</v>
      </c>
      <c r="J31" s="262">
        <v>61</v>
      </c>
      <c r="K31" s="261">
        <v>0</v>
      </c>
      <c r="L31" s="251">
        <v>0</v>
      </c>
      <c r="M31" s="298">
        <v>0</v>
      </c>
      <c r="N31" s="690" t="s">
        <v>96</v>
      </c>
      <c r="O31" s="261">
        <v>0</v>
      </c>
      <c r="P31" s="251">
        <v>0</v>
      </c>
      <c r="Q31" s="262">
        <v>0</v>
      </c>
      <c r="R31" s="261">
        <v>0</v>
      </c>
      <c r="S31" s="251">
        <v>0</v>
      </c>
      <c r="T31" s="262">
        <v>0</v>
      </c>
      <c r="U31" s="261">
        <v>0</v>
      </c>
      <c r="V31" s="251">
        <v>0</v>
      </c>
      <c r="W31" s="262">
        <v>0</v>
      </c>
      <c r="X31" s="251">
        <v>0</v>
      </c>
      <c r="Y31" s="251">
        <v>0</v>
      </c>
      <c r="Z31" s="298">
        <v>0</v>
      </c>
    </row>
    <row r="32" spans="1:26" s="31" customFormat="1" ht="12.75" customHeight="1" x14ac:dyDescent="0.2">
      <c r="A32" s="690"/>
      <c r="B32" s="507">
        <v>1</v>
      </c>
      <c r="C32" s="508">
        <v>1</v>
      </c>
      <c r="D32" s="509">
        <v>1</v>
      </c>
      <c r="E32" s="201">
        <v>0.33333000000000002</v>
      </c>
      <c r="F32" s="201">
        <v>0.15384999999999999</v>
      </c>
      <c r="G32" s="260">
        <v>0.43519000000000002</v>
      </c>
      <c r="H32" s="270">
        <v>0.66666999999999998</v>
      </c>
      <c r="I32" s="201">
        <v>0.84614999999999996</v>
      </c>
      <c r="J32" s="260">
        <v>0.56481000000000003</v>
      </c>
      <c r="K32" s="270" t="s">
        <v>452</v>
      </c>
      <c r="L32" s="201" t="s">
        <v>452</v>
      </c>
      <c r="M32" s="302" t="s">
        <v>452</v>
      </c>
      <c r="N32" s="690"/>
      <c r="O32" s="270" t="s">
        <v>452</v>
      </c>
      <c r="P32" s="201" t="s">
        <v>452</v>
      </c>
      <c r="Q32" s="260" t="s">
        <v>452</v>
      </c>
      <c r="R32" s="270" t="s">
        <v>452</v>
      </c>
      <c r="S32" s="201" t="s">
        <v>452</v>
      </c>
      <c r="T32" s="260" t="s">
        <v>452</v>
      </c>
      <c r="U32" s="270" t="s">
        <v>452</v>
      </c>
      <c r="V32" s="201" t="s">
        <v>452</v>
      </c>
      <c r="W32" s="260" t="s">
        <v>452</v>
      </c>
      <c r="X32" s="201" t="s">
        <v>452</v>
      </c>
      <c r="Y32" s="201" t="s">
        <v>452</v>
      </c>
      <c r="Z32" s="302" t="s">
        <v>452</v>
      </c>
    </row>
    <row r="33" spans="1:29" s="31" customFormat="1" ht="12.75" customHeight="1" x14ac:dyDescent="0.2">
      <c r="A33" s="690" t="s">
        <v>97</v>
      </c>
      <c r="B33" s="261">
        <v>272</v>
      </c>
      <c r="C33" s="251">
        <v>1291</v>
      </c>
      <c r="D33" s="262">
        <v>6042</v>
      </c>
      <c r="E33" s="251">
        <v>191</v>
      </c>
      <c r="F33" s="251">
        <v>805</v>
      </c>
      <c r="G33" s="262">
        <v>3273</v>
      </c>
      <c r="H33" s="261">
        <v>76</v>
      </c>
      <c r="I33" s="251">
        <v>452</v>
      </c>
      <c r="J33" s="262">
        <v>2721</v>
      </c>
      <c r="K33" s="261">
        <v>2</v>
      </c>
      <c r="L33" s="251">
        <v>16</v>
      </c>
      <c r="M33" s="298">
        <v>13</v>
      </c>
      <c r="N33" s="690" t="s">
        <v>97</v>
      </c>
      <c r="O33" s="261">
        <v>3</v>
      </c>
      <c r="P33" s="251">
        <v>18</v>
      </c>
      <c r="Q33" s="262">
        <v>35</v>
      </c>
      <c r="R33" s="261">
        <v>0</v>
      </c>
      <c r="S33" s="251">
        <v>0</v>
      </c>
      <c r="T33" s="262">
        <v>0</v>
      </c>
      <c r="U33" s="261">
        <v>0</v>
      </c>
      <c r="V33" s="251">
        <v>0</v>
      </c>
      <c r="W33" s="262">
        <v>0</v>
      </c>
      <c r="X33" s="251">
        <v>0</v>
      </c>
      <c r="Y33" s="251">
        <v>0</v>
      </c>
      <c r="Z33" s="298">
        <v>0</v>
      </c>
    </row>
    <row r="34" spans="1:29" s="31" customFormat="1" ht="12.75" customHeight="1" x14ac:dyDescent="0.2">
      <c r="A34" s="690"/>
      <c r="B34" s="507">
        <v>1</v>
      </c>
      <c r="C34" s="508">
        <v>1</v>
      </c>
      <c r="D34" s="509">
        <v>1</v>
      </c>
      <c r="E34" s="201">
        <v>0.70221</v>
      </c>
      <c r="F34" s="201">
        <v>0.62355000000000005</v>
      </c>
      <c r="G34" s="260">
        <v>0.54171000000000002</v>
      </c>
      <c r="H34" s="270">
        <v>0.27940999999999999</v>
      </c>
      <c r="I34" s="201">
        <v>0.35011999999999999</v>
      </c>
      <c r="J34" s="260">
        <v>0.45034999999999997</v>
      </c>
      <c r="K34" s="270">
        <v>7.3499999999999998E-3</v>
      </c>
      <c r="L34" s="201">
        <v>1.239E-2</v>
      </c>
      <c r="M34" s="302">
        <v>2.15E-3</v>
      </c>
      <c r="N34" s="690"/>
      <c r="O34" s="270">
        <v>1.103E-2</v>
      </c>
      <c r="P34" s="201">
        <v>1.3939999999999999E-2</v>
      </c>
      <c r="Q34" s="260">
        <v>5.79E-3</v>
      </c>
      <c r="R34" s="270" t="s">
        <v>452</v>
      </c>
      <c r="S34" s="201" t="s">
        <v>452</v>
      </c>
      <c r="T34" s="260" t="s">
        <v>452</v>
      </c>
      <c r="U34" s="270" t="s">
        <v>452</v>
      </c>
      <c r="V34" s="201" t="s">
        <v>452</v>
      </c>
      <c r="W34" s="260" t="s">
        <v>452</v>
      </c>
      <c r="X34" s="201" t="s">
        <v>452</v>
      </c>
      <c r="Y34" s="201" t="s">
        <v>452</v>
      </c>
      <c r="Z34" s="302" t="s">
        <v>452</v>
      </c>
    </row>
    <row r="35" spans="1:29" s="31" customFormat="1" ht="12.75" customHeight="1" x14ac:dyDescent="0.2">
      <c r="A35" s="707" t="s">
        <v>98</v>
      </c>
      <c r="B35" s="261">
        <v>27</v>
      </c>
      <c r="C35" s="251">
        <v>203</v>
      </c>
      <c r="D35" s="262">
        <v>679</v>
      </c>
      <c r="E35" s="251">
        <v>22</v>
      </c>
      <c r="F35" s="251">
        <v>163</v>
      </c>
      <c r="G35" s="262">
        <v>549</v>
      </c>
      <c r="H35" s="261">
        <v>4</v>
      </c>
      <c r="I35" s="251">
        <v>32</v>
      </c>
      <c r="J35" s="262">
        <v>115</v>
      </c>
      <c r="K35" s="261">
        <v>0</v>
      </c>
      <c r="L35" s="251">
        <v>0</v>
      </c>
      <c r="M35" s="298">
        <v>0</v>
      </c>
      <c r="N35" s="707" t="s">
        <v>98</v>
      </c>
      <c r="O35" s="261">
        <v>1</v>
      </c>
      <c r="P35" s="251">
        <v>8</v>
      </c>
      <c r="Q35" s="262">
        <v>15</v>
      </c>
      <c r="R35" s="261">
        <v>0</v>
      </c>
      <c r="S35" s="251">
        <v>0</v>
      </c>
      <c r="T35" s="262">
        <v>0</v>
      </c>
      <c r="U35" s="261">
        <v>0</v>
      </c>
      <c r="V35" s="251">
        <v>0</v>
      </c>
      <c r="W35" s="262">
        <v>0</v>
      </c>
      <c r="X35" s="251">
        <v>0</v>
      </c>
      <c r="Y35" s="251">
        <v>0</v>
      </c>
      <c r="Z35" s="298">
        <v>0</v>
      </c>
    </row>
    <row r="36" spans="1:29" s="31" customFormat="1" ht="12.75" customHeight="1" x14ac:dyDescent="0.2">
      <c r="A36" s="692"/>
      <c r="B36" s="510">
        <v>1</v>
      </c>
      <c r="C36" s="511">
        <v>1</v>
      </c>
      <c r="D36" s="512">
        <v>1</v>
      </c>
      <c r="E36" s="208">
        <v>0.81481000000000003</v>
      </c>
      <c r="F36" s="208">
        <v>0.80296000000000001</v>
      </c>
      <c r="G36" s="264">
        <v>0.80854000000000004</v>
      </c>
      <c r="H36" s="207">
        <v>0.14815</v>
      </c>
      <c r="I36" s="208">
        <v>0.15764</v>
      </c>
      <c r="J36" s="264">
        <v>0.16936999999999999</v>
      </c>
      <c r="K36" s="207" t="s">
        <v>452</v>
      </c>
      <c r="L36" s="208" t="s">
        <v>452</v>
      </c>
      <c r="M36" s="513" t="s">
        <v>452</v>
      </c>
      <c r="N36" s="692"/>
      <c r="O36" s="207">
        <v>3.7039999999999997E-2</v>
      </c>
      <c r="P36" s="208">
        <v>3.9410000000000001E-2</v>
      </c>
      <c r="Q36" s="208">
        <v>2.2089999999999999E-2</v>
      </c>
      <c r="R36" s="207" t="s">
        <v>452</v>
      </c>
      <c r="S36" s="208" t="s">
        <v>452</v>
      </c>
      <c r="T36" s="264" t="s">
        <v>452</v>
      </c>
      <c r="U36" s="207" t="s">
        <v>452</v>
      </c>
      <c r="V36" s="208" t="s">
        <v>452</v>
      </c>
      <c r="W36" s="264" t="s">
        <v>452</v>
      </c>
      <c r="X36" s="208" t="s">
        <v>452</v>
      </c>
      <c r="Y36" s="208" t="s">
        <v>452</v>
      </c>
      <c r="Z36" s="513" t="s">
        <v>452</v>
      </c>
    </row>
    <row r="37" spans="1:29" s="31" customFormat="1" ht="12.75" customHeight="1" x14ac:dyDescent="0.2">
      <c r="A37" s="743" t="s">
        <v>113</v>
      </c>
      <c r="B37" s="254">
        <v>7380</v>
      </c>
      <c r="C37" s="255">
        <v>37490</v>
      </c>
      <c r="D37" s="265">
        <v>157375</v>
      </c>
      <c r="E37" s="255">
        <v>4795</v>
      </c>
      <c r="F37" s="255">
        <v>23982</v>
      </c>
      <c r="G37" s="265">
        <v>94215</v>
      </c>
      <c r="H37" s="255">
        <v>2128</v>
      </c>
      <c r="I37" s="255">
        <v>11532</v>
      </c>
      <c r="J37" s="265">
        <v>56500</v>
      </c>
      <c r="K37" s="255">
        <v>235</v>
      </c>
      <c r="L37" s="255">
        <v>1209</v>
      </c>
      <c r="M37" s="307">
        <v>2971</v>
      </c>
      <c r="N37" s="743" t="s">
        <v>113</v>
      </c>
      <c r="O37" s="254">
        <v>57</v>
      </c>
      <c r="P37" s="255">
        <v>243</v>
      </c>
      <c r="Q37" s="265">
        <v>854</v>
      </c>
      <c r="R37" s="255">
        <v>141</v>
      </c>
      <c r="S37" s="255">
        <v>411</v>
      </c>
      <c r="T37" s="265">
        <v>2372</v>
      </c>
      <c r="U37" s="255">
        <v>12</v>
      </c>
      <c r="V37" s="255">
        <v>54</v>
      </c>
      <c r="W37" s="255">
        <v>195</v>
      </c>
      <c r="X37" s="254">
        <v>12</v>
      </c>
      <c r="Y37" s="255">
        <v>59</v>
      </c>
      <c r="Z37" s="307">
        <v>268</v>
      </c>
    </row>
    <row r="38" spans="1:29" ht="12.75" customHeight="1" thickBot="1" x14ac:dyDescent="0.25">
      <c r="A38" s="744"/>
      <c r="B38" s="514">
        <v>1</v>
      </c>
      <c r="C38" s="515">
        <v>1</v>
      </c>
      <c r="D38" s="516">
        <v>1</v>
      </c>
      <c r="E38" s="517">
        <v>0.64973000000000003</v>
      </c>
      <c r="F38" s="517">
        <v>0.63968999999999998</v>
      </c>
      <c r="G38" s="518">
        <v>0.59867000000000004</v>
      </c>
      <c r="H38" s="519">
        <v>0.28835</v>
      </c>
      <c r="I38" s="517">
        <v>0.30759999999999998</v>
      </c>
      <c r="J38" s="518">
        <v>0.35902000000000001</v>
      </c>
      <c r="K38" s="519">
        <v>3.184E-2</v>
      </c>
      <c r="L38" s="517">
        <v>3.2250000000000001E-2</v>
      </c>
      <c r="M38" s="520">
        <v>1.8880000000000001E-2</v>
      </c>
      <c r="N38" s="744"/>
      <c r="O38" s="519">
        <v>7.7200000000000003E-3</v>
      </c>
      <c r="P38" s="517">
        <v>6.4799999999999996E-3</v>
      </c>
      <c r="Q38" s="518">
        <v>5.4299999999999999E-3</v>
      </c>
      <c r="R38" s="519">
        <v>1.9109999999999999E-2</v>
      </c>
      <c r="S38" s="517">
        <v>1.0959999999999999E-2</v>
      </c>
      <c r="T38" s="518">
        <v>1.507E-2</v>
      </c>
      <c r="U38" s="519">
        <v>1.6299999999999999E-3</v>
      </c>
      <c r="V38" s="517">
        <v>1.4400000000000001E-3</v>
      </c>
      <c r="W38" s="517">
        <v>1.24E-3</v>
      </c>
      <c r="X38" s="519">
        <v>1.6299999999999999E-3</v>
      </c>
      <c r="Y38" s="517">
        <v>1.57E-3</v>
      </c>
      <c r="Z38" s="520">
        <v>1.6999999999999999E-3</v>
      </c>
    </row>
    <row r="40" spans="1:29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  <c r="N40" s="641" t="str">
        <f>"Anmerkungen. Datengrundlage: Volkshochschul-Statistik "&amp;Hilfswerte!B1&amp;"; Basis: "&amp;Tabelle1!$C$36&amp;" VHS."</f>
        <v>Anmerkungen. Datengrundlage: Volkshochschul-Statistik 2018; Basis: 874 VHS.</v>
      </c>
      <c r="AA40" s="642"/>
      <c r="AB40" s="642"/>
      <c r="AC40" s="642"/>
    </row>
    <row r="42" spans="1:29" x14ac:dyDescent="0.2">
      <c r="A42" s="650" t="s">
        <v>471</v>
      </c>
      <c r="N42" s="650" t="s">
        <v>471</v>
      </c>
    </row>
    <row r="43" spans="1:29" x14ac:dyDescent="0.2">
      <c r="A43" s="650" t="s">
        <v>472</v>
      </c>
      <c r="D43" s="653" t="s">
        <v>461</v>
      </c>
      <c r="N43" s="650" t="s">
        <v>472</v>
      </c>
      <c r="Q43" s="653" t="s">
        <v>461</v>
      </c>
    </row>
    <row r="44" spans="1:29" x14ac:dyDescent="0.2">
      <c r="A44" s="651"/>
      <c r="N44" s="651"/>
    </row>
    <row r="45" spans="1:29" ht="26.25" customHeight="1" x14ac:dyDescent="0.2">
      <c r="A45" s="652" t="s">
        <v>473</v>
      </c>
      <c r="N45" s="652" t="s">
        <v>473</v>
      </c>
    </row>
  </sheetData>
  <mergeCells count="48">
    <mergeCell ref="A37:A38"/>
    <mergeCell ref="N37:N38"/>
    <mergeCell ref="A31:A32"/>
    <mergeCell ref="N31:N32"/>
    <mergeCell ref="A33:A34"/>
    <mergeCell ref="N33:N34"/>
    <mergeCell ref="A35:A36"/>
    <mergeCell ref="N35:N36"/>
    <mergeCell ref="A25:A26"/>
    <mergeCell ref="N25:N26"/>
    <mergeCell ref="A27:A28"/>
    <mergeCell ref="N27:N28"/>
    <mergeCell ref="A29:A30"/>
    <mergeCell ref="N29:N30"/>
    <mergeCell ref="A19:A20"/>
    <mergeCell ref="N19:N20"/>
    <mergeCell ref="A21:A22"/>
    <mergeCell ref="N21:N22"/>
    <mergeCell ref="A23:A24"/>
    <mergeCell ref="N23:N24"/>
    <mergeCell ref="A13:A14"/>
    <mergeCell ref="N13:N14"/>
    <mergeCell ref="A15:A16"/>
    <mergeCell ref="N15:N16"/>
    <mergeCell ref="A17:A18"/>
    <mergeCell ref="N17:N18"/>
    <mergeCell ref="A7:A8"/>
    <mergeCell ref="N7:N8"/>
    <mergeCell ref="A9:A10"/>
    <mergeCell ref="N9:N10"/>
    <mergeCell ref="A11:A12"/>
    <mergeCell ref="N11:N12"/>
    <mergeCell ref="A5:A6"/>
    <mergeCell ref="N5:N6"/>
    <mergeCell ref="O3:Q3"/>
    <mergeCell ref="R3:T3"/>
    <mergeCell ref="U3:W3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</mergeCells>
  <conditionalFormatting sqref="A6 A8 A10 A12 A14 A16 A18 A20 A22 A24 A26 A28 A30 A32 A34 A36">
    <cfRule type="cellIs" dxfId="155" priority="4" stopIfTrue="1" operator="equal">
      <formula>1</formula>
    </cfRule>
  </conditionalFormatting>
  <conditionalFormatting sqref="A6:M6 A8:M8 A10:M10 A12:M12 A14:M14 A16:M16 A18:M18 A20:M20 A22:M22 A24:M24 A26:M26 A28:M28 A30:M30 A32:M32 A34:M34 A36:M36">
    <cfRule type="cellIs" dxfId="154" priority="5" stopIfTrue="1" operator="lessThan">
      <formula>0.0005</formula>
    </cfRule>
  </conditionalFormatting>
  <conditionalFormatting sqref="A5:Z5 A9:Z9 A11:Z11 A13:Z13 A15:Z15 A17:Z17 A19:Z19 A21:Z21 A23:Z23 A25:Z25 A27:Z27 A29:Z29 A31:Z31 A33:Z33 A35:Z35">
    <cfRule type="cellIs" dxfId="153" priority="3" stopIfTrue="1" operator="equal">
      <formula>0</formula>
    </cfRule>
  </conditionalFormatting>
  <conditionalFormatting sqref="N6 N8 N10 N12 N14 N16 N18 N20 N22 N24 N26 N28 N30 N32 N34 N36">
    <cfRule type="cellIs" dxfId="152" priority="1" stopIfTrue="1" operator="equal">
      <formula>1</formula>
    </cfRule>
  </conditionalFormatting>
  <conditionalFormatting sqref="N6:Z6 N8:Z8 N10:Z10 N12:Z12 N14:Z14 N16:Z16 N18:Z18 N20:Z20 N22:Z22 N24:Z24 N26:Z26 N28:Z28 N30:Z30 N32:Z32 N34:Z34 N36:Z36">
    <cfRule type="cellIs" dxfId="151" priority="2" stopIfTrue="1" operator="lessThan">
      <formula>0.0005</formula>
    </cfRule>
  </conditionalFormatting>
  <conditionalFormatting sqref="AD5:IV5 B7:M7 O7:Z7 AD7:IV7 AD9:IV9 AD11:IV11 AD13:IV13 AD15:IV15 AD17:IV17 AD19:IV19 AD21:IV21 AD23:IV23 AD25:IV25 AD27:IV27 AD29:IV29 AD31:IV31 AD33:IV33 AD35:IV35 A37:Z37 AD37:IV37">
    <cfRule type="cellIs" dxfId="150" priority="8" stopIfTrue="1" operator="equal">
      <formula>0</formula>
    </cfRule>
  </conditionalFormatting>
  <conditionalFormatting sqref="AD6:IV6 AD8:IV8 AD10:IV10 AD12:IV12 AD14:IV14 AD16:IV16 AD18:IV18 AD20:IV20 AD22:IV22 AD24:IV24 AD26:IV26 AD28:IV28 AD30:IV30 AD32:IV32 AD34:IV34 AD36:IV36 A38:Z38 AD38:IV38">
    <cfRule type="cellIs" dxfId="149" priority="7" stopIfTrue="1" operator="lessThan">
      <formula>0.0005</formula>
    </cfRule>
  </conditionalFormatting>
  <hyperlinks>
    <hyperlink ref="A45" r:id="rId1" display="Publikation und Tabellen stehen unter der Lizenz CC BY-SA DEED 4.0." xr:uid="{A377D094-ABCD-47C2-B786-631A9EF734E5}"/>
    <hyperlink ref="N45" r:id="rId2" display="Publikation und Tabellen stehen unter der Lizenz CC BY-SA DEED 4.0." xr:uid="{F3543AE8-D18E-441C-8725-8C7296D8CB87}"/>
    <hyperlink ref="D43" r:id="rId3" xr:uid="{A5033D2E-6C4F-46ED-998B-5CE5B92440A3}"/>
    <hyperlink ref="Q43" r:id="rId4" xr:uid="{D373A47B-546C-43D8-9E30-109DC5F53111}"/>
  </hyperlinks>
  <pageMargins left="0.78740157480314965" right="0.78740157480314965" top="0.98425196850393704" bottom="0.98425196850393704" header="0.51181102362204722" footer="0.51181102362204722"/>
  <pageSetup paperSize="9" scale="69" orientation="portrait" r:id="rId5"/>
  <headerFooter scaleWithDoc="0" alignWithMargins="0"/>
  <colBreaks count="1" manualBreakCount="1">
    <brk id="13" max="44" man="1"/>
  </colBreaks>
  <legacyDrawingHF r:id="rId6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0FD3B-1DA6-4628-9634-E4D39D208E53}">
  <dimension ref="A1:AL45"/>
  <sheetViews>
    <sheetView view="pageBreakPreview" zoomScaleNormal="100" zoomScaleSheetLayoutView="100" workbookViewId="0">
      <selection sqref="A1:Q1"/>
    </sheetView>
  </sheetViews>
  <sheetFormatPr baseColWidth="10" defaultRowHeight="12.75" x14ac:dyDescent="0.2"/>
  <cols>
    <col min="1" max="1" width="16.85546875" style="25" customWidth="1"/>
    <col min="2" max="17" width="7.85546875" style="25" customWidth="1"/>
    <col min="18" max="18" width="17.85546875" style="25" customWidth="1"/>
    <col min="19" max="34" width="7.85546875" style="25" customWidth="1"/>
    <col min="35" max="35" width="6.5703125" style="38" customWidth="1"/>
    <col min="36" max="36" width="8.5703125" style="38" customWidth="1"/>
    <col min="37" max="37" width="8" style="38" customWidth="1"/>
    <col min="38" max="38" width="8.140625" style="38" customWidth="1"/>
    <col min="39" max="16384" width="11.42578125" style="25"/>
  </cols>
  <sheetData>
    <row r="1" spans="1:38" s="24" customFormat="1" ht="39.950000000000003" customHeight="1" thickBot="1" x14ac:dyDescent="0.25">
      <c r="A1" s="693" t="str">
        <f>"Tabelle 19: Studienreisen, Unterrichtsstunden, Tage und Teilnehmende nach Ländern und Programmbereichen " &amp;Hilfswerte!B1</f>
        <v>Tabelle 19: Studienreisen, Unterrichtsstunden, Tage und Teilnehmende nach Ländern und Programmbereichen 2018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 t="str">
        <f>"noch Tabelle 19: Studienreisen, Unterrichtsstunden, Tage und Teilnehmende nach Ländern und Programmbereichen " &amp;Hilfswerte!B1</f>
        <v>noch Tabelle 19: Studienreisen, Unterrichtsstunden, Tage und Teilnehmende nach Ländern und Programmbereichen 2018</v>
      </c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59"/>
      <c r="AJ1" s="59"/>
      <c r="AK1" s="59"/>
      <c r="AL1" s="59"/>
    </row>
    <row r="2" spans="1:38" s="24" customFormat="1" ht="25.5" customHeight="1" x14ac:dyDescent="0.2">
      <c r="A2" s="713" t="s">
        <v>14</v>
      </c>
      <c r="B2" s="966" t="s">
        <v>28</v>
      </c>
      <c r="C2" s="781"/>
      <c r="D2" s="781"/>
      <c r="E2" s="784"/>
      <c r="F2" s="774" t="s">
        <v>432</v>
      </c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6"/>
      <c r="R2" s="708" t="s">
        <v>14</v>
      </c>
      <c r="S2" s="766" t="s">
        <v>432</v>
      </c>
      <c r="T2" s="781"/>
      <c r="U2" s="781"/>
      <c r="V2" s="781"/>
      <c r="W2" s="781"/>
      <c r="X2" s="781"/>
      <c r="Y2" s="781"/>
      <c r="Z2" s="781"/>
      <c r="AA2" s="781"/>
      <c r="AB2" s="781"/>
      <c r="AC2" s="781"/>
      <c r="AD2" s="781"/>
      <c r="AE2" s="781"/>
      <c r="AF2" s="781"/>
      <c r="AG2" s="781"/>
      <c r="AH2" s="783"/>
    </row>
    <row r="3" spans="1:38" s="69" customFormat="1" ht="43.5" customHeight="1" x14ac:dyDescent="0.2">
      <c r="A3" s="964"/>
      <c r="B3" s="967"/>
      <c r="C3" s="782"/>
      <c r="D3" s="782"/>
      <c r="E3" s="785"/>
      <c r="F3" s="968" t="s">
        <v>308</v>
      </c>
      <c r="G3" s="968"/>
      <c r="H3" s="968"/>
      <c r="I3" s="969"/>
      <c r="J3" s="961" t="s">
        <v>309</v>
      </c>
      <c r="K3" s="968"/>
      <c r="L3" s="968"/>
      <c r="M3" s="969"/>
      <c r="N3" s="961" t="s">
        <v>21</v>
      </c>
      <c r="O3" s="962"/>
      <c r="P3" s="962"/>
      <c r="Q3" s="963"/>
      <c r="R3" s="709"/>
      <c r="S3" s="961" t="s">
        <v>22</v>
      </c>
      <c r="T3" s="962"/>
      <c r="U3" s="962"/>
      <c r="V3" s="958"/>
      <c r="W3" s="961" t="s">
        <v>397</v>
      </c>
      <c r="X3" s="962"/>
      <c r="Y3" s="962"/>
      <c r="Z3" s="958"/>
      <c r="AA3" s="961" t="s">
        <v>44</v>
      </c>
      <c r="AB3" s="962"/>
      <c r="AC3" s="962"/>
      <c r="AD3" s="958"/>
      <c r="AE3" s="961" t="s">
        <v>45</v>
      </c>
      <c r="AF3" s="962"/>
      <c r="AG3" s="962"/>
      <c r="AH3" s="963"/>
    </row>
    <row r="4" spans="1:38" ht="33.75" x14ac:dyDescent="0.2">
      <c r="A4" s="965"/>
      <c r="B4" s="138" t="s">
        <v>6</v>
      </c>
      <c r="C4" s="135" t="s">
        <v>19</v>
      </c>
      <c r="D4" s="135" t="s">
        <v>336</v>
      </c>
      <c r="E4" s="27" t="s">
        <v>335</v>
      </c>
      <c r="F4" s="136" t="s">
        <v>6</v>
      </c>
      <c r="G4" s="135" t="s">
        <v>19</v>
      </c>
      <c r="H4" s="135" t="s">
        <v>336</v>
      </c>
      <c r="I4" s="48" t="s">
        <v>335</v>
      </c>
      <c r="J4" s="135" t="s">
        <v>6</v>
      </c>
      <c r="K4" s="135" t="s">
        <v>19</v>
      </c>
      <c r="L4" s="135" t="s">
        <v>336</v>
      </c>
      <c r="M4" s="48" t="s">
        <v>335</v>
      </c>
      <c r="N4" s="135" t="s">
        <v>6</v>
      </c>
      <c r="O4" s="135" t="s">
        <v>19</v>
      </c>
      <c r="P4" s="135" t="s">
        <v>336</v>
      </c>
      <c r="Q4" s="137" t="s">
        <v>335</v>
      </c>
      <c r="R4" s="710"/>
      <c r="S4" s="135" t="s">
        <v>6</v>
      </c>
      <c r="T4" s="135" t="s">
        <v>19</v>
      </c>
      <c r="U4" s="135" t="s">
        <v>336</v>
      </c>
      <c r="V4" s="48" t="s">
        <v>335</v>
      </c>
      <c r="W4" s="53" t="s">
        <v>6</v>
      </c>
      <c r="X4" s="53" t="s">
        <v>19</v>
      </c>
      <c r="Y4" s="53" t="s">
        <v>336</v>
      </c>
      <c r="Z4" s="27" t="s">
        <v>335</v>
      </c>
      <c r="AA4" s="53" t="s">
        <v>6</v>
      </c>
      <c r="AB4" s="53" t="s">
        <v>19</v>
      </c>
      <c r="AC4" s="27" t="s">
        <v>336</v>
      </c>
      <c r="AD4" s="27" t="s">
        <v>335</v>
      </c>
      <c r="AE4" s="53" t="s">
        <v>6</v>
      </c>
      <c r="AF4" s="53" t="s">
        <v>19</v>
      </c>
      <c r="AG4" s="27" t="s">
        <v>336</v>
      </c>
      <c r="AH4" s="30" t="s">
        <v>335</v>
      </c>
      <c r="AI4" s="25"/>
      <c r="AJ4" s="25"/>
      <c r="AK4" s="25"/>
      <c r="AL4" s="25"/>
    </row>
    <row r="5" spans="1:38" s="31" customFormat="1" ht="12.75" customHeight="1" x14ac:dyDescent="0.2">
      <c r="A5" s="706" t="s">
        <v>83</v>
      </c>
      <c r="B5" s="529">
        <v>133</v>
      </c>
      <c r="C5" s="504">
        <v>6443</v>
      </c>
      <c r="D5" s="504">
        <v>858</v>
      </c>
      <c r="E5" s="310">
        <v>2294</v>
      </c>
      <c r="F5" s="504">
        <v>85</v>
      </c>
      <c r="G5" s="504">
        <v>4392</v>
      </c>
      <c r="H5" s="504">
        <v>585</v>
      </c>
      <c r="I5" s="310">
        <v>1530</v>
      </c>
      <c r="J5" s="505">
        <v>19</v>
      </c>
      <c r="K5" s="504">
        <v>664</v>
      </c>
      <c r="L5" s="504">
        <v>87</v>
      </c>
      <c r="M5" s="310">
        <v>286</v>
      </c>
      <c r="N5" s="504">
        <v>24</v>
      </c>
      <c r="O5" s="504">
        <v>1147</v>
      </c>
      <c r="P5" s="504">
        <v>151</v>
      </c>
      <c r="Q5" s="506">
        <v>375</v>
      </c>
      <c r="R5" s="706" t="s">
        <v>83</v>
      </c>
      <c r="S5" s="504">
        <v>5</v>
      </c>
      <c r="T5" s="504">
        <v>240</v>
      </c>
      <c r="U5" s="504">
        <v>35</v>
      </c>
      <c r="V5" s="310">
        <v>103</v>
      </c>
      <c r="W5" s="505">
        <v>0</v>
      </c>
      <c r="X5" s="504">
        <v>0</v>
      </c>
      <c r="Y5" s="504">
        <v>0</v>
      </c>
      <c r="Z5" s="310">
        <v>0</v>
      </c>
      <c r="AA5" s="504">
        <v>0</v>
      </c>
      <c r="AB5" s="504">
        <v>0</v>
      </c>
      <c r="AC5" s="504">
        <v>0</v>
      </c>
      <c r="AD5" s="310">
        <v>0</v>
      </c>
      <c r="AE5" s="504">
        <v>0</v>
      </c>
      <c r="AF5" s="504">
        <v>0</v>
      </c>
      <c r="AG5" s="504">
        <v>0</v>
      </c>
      <c r="AH5" s="506">
        <v>0</v>
      </c>
    </row>
    <row r="6" spans="1:38" s="31" customFormat="1" ht="12.75" customHeight="1" x14ac:dyDescent="0.2">
      <c r="A6" s="690"/>
      <c r="B6" s="523">
        <v>1</v>
      </c>
      <c r="C6" s="508">
        <v>1</v>
      </c>
      <c r="D6" s="508">
        <v>1</v>
      </c>
      <c r="E6" s="509">
        <v>1</v>
      </c>
      <c r="F6" s="201">
        <v>0.6391</v>
      </c>
      <c r="G6" s="201">
        <v>0.68167</v>
      </c>
      <c r="H6" s="201">
        <v>0.68181999999999998</v>
      </c>
      <c r="I6" s="260">
        <v>0.66696</v>
      </c>
      <c r="J6" s="270">
        <v>0.14285999999999999</v>
      </c>
      <c r="K6" s="201">
        <v>0.10306</v>
      </c>
      <c r="L6" s="201">
        <v>0.1014</v>
      </c>
      <c r="M6" s="260">
        <v>0.12467</v>
      </c>
      <c r="N6" s="201">
        <v>0.18045</v>
      </c>
      <c r="O6" s="201">
        <v>0.17802000000000001</v>
      </c>
      <c r="P6" s="201">
        <v>0.17599000000000001</v>
      </c>
      <c r="Q6" s="302">
        <v>0.16347</v>
      </c>
      <c r="R6" s="690"/>
      <c r="S6" s="201">
        <v>3.7589999999999998E-2</v>
      </c>
      <c r="T6" s="201">
        <v>3.7249999999999998E-2</v>
      </c>
      <c r="U6" s="201">
        <v>4.079E-2</v>
      </c>
      <c r="V6" s="260">
        <v>4.4900000000000002E-2</v>
      </c>
      <c r="W6" s="270" t="s">
        <v>452</v>
      </c>
      <c r="X6" s="201" t="s">
        <v>452</v>
      </c>
      <c r="Y6" s="201" t="s">
        <v>452</v>
      </c>
      <c r="Z6" s="260" t="s">
        <v>452</v>
      </c>
      <c r="AA6" s="201" t="s">
        <v>452</v>
      </c>
      <c r="AB6" s="201" t="s">
        <v>452</v>
      </c>
      <c r="AC6" s="201" t="s">
        <v>452</v>
      </c>
      <c r="AD6" s="260" t="s">
        <v>452</v>
      </c>
      <c r="AE6" s="201" t="s">
        <v>452</v>
      </c>
      <c r="AF6" s="201" t="s">
        <v>452</v>
      </c>
      <c r="AG6" s="201" t="s">
        <v>452</v>
      </c>
      <c r="AH6" s="302" t="s">
        <v>452</v>
      </c>
    </row>
    <row r="7" spans="1:38" s="31" customFormat="1" ht="12.75" customHeight="1" x14ac:dyDescent="0.2">
      <c r="A7" s="690" t="s">
        <v>84</v>
      </c>
      <c r="B7" s="530">
        <v>306</v>
      </c>
      <c r="C7" s="251">
        <v>10118</v>
      </c>
      <c r="D7" s="251">
        <v>1760</v>
      </c>
      <c r="E7" s="262">
        <v>7343</v>
      </c>
      <c r="F7" s="251">
        <v>217</v>
      </c>
      <c r="G7" s="251">
        <v>7892</v>
      </c>
      <c r="H7" s="251">
        <v>1380</v>
      </c>
      <c r="I7" s="262">
        <v>4835</v>
      </c>
      <c r="J7" s="261">
        <v>85</v>
      </c>
      <c r="K7" s="251">
        <v>2100</v>
      </c>
      <c r="L7" s="251">
        <v>359</v>
      </c>
      <c r="M7" s="262">
        <v>2441</v>
      </c>
      <c r="N7" s="251">
        <v>1</v>
      </c>
      <c r="O7" s="251">
        <v>48</v>
      </c>
      <c r="P7" s="251">
        <v>8</v>
      </c>
      <c r="Q7" s="298">
        <v>29</v>
      </c>
      <c r="R7" s="690" t="s">
        <v>84</v>
      </c>
      <c r="S7" s="251">
        <v>3</v>
      </c>
      <c r="T7" s="251">
        <v>78</v>
      </c>
      <c r="U7" s="251">
        <v>13</v>
      </c>
      <c r="V7" s="262">
        <v>38</v>
      </c>
      <c r="W7" s="261">
        <v>0</v>
      </c>
      <c r="X7" s="251">
        <v>0</v>
      </c>
      <c r="Y7" s="251">
        <v>0</v>
      </c>
      <c r="Z7" s="262">
        <v>0</v>
      </c>
      <c r="AA7" s="251">
        <v>0</v>
      </c>
      <c r="AB7" s="251">
        <v>0</v>
      </c>
      <c r="AC7" s="251">
        <v>0</v>
      </c>
      <c r="AD7" s="262">
        <v>0</v>
      </c>
      <c r="AE7" s="251">
        <v>0</v>
      </c>
      <c r="AF7" s="251">
        <v>0</v>
      </c>
      <c r="AG7" s="251">
        <v>0</v>
      </c>
      <c r="AH7" s="298">
        <v>0</v>
      </c>
    </row>
    <row r="8" spans="1:38" s="31" customFormat="1" ht="12.75" customHeight="1" x14ac:dyDescent="0.2">
      <c r="A8" s="690"/>
      <c r="B8" s="523">
        <v>1</v>
      </c>
      <c r="C8" s="508">
        <v>1</v>
      </c>
      <c r="D8" s="508">
        <v>1</v>
      </c>
      <c r="E8" s="509">
        <v>1</v>
      </c>
      <c r="F8" s="201">
        <v>0.70914999999999995</v>
      </c>
      <c r="G8" s="201">
        <v>0.78</v>
      </c>
      <c r="H8" s="201">
        <v>0.78408999999999995</v>
      </c>
      <c r="I8" s="260">
        <v>0.65844999999999998</v>
      </c>
      <c r="J8" s="270">
        <v>0.27778000000000003</v>
      </c>
      <c r="K8" s="201">
        <v>0.20755000000000001</v>
      </c>
      <c r="L8" s="201">
        <v>0.20397999999999999</v>
      </c>
      <c r="M8" s="260">
        <v>0.33243</v>
      </c>
      <c r="N8" s="201">
        <v>3.2699999999999999E-3</v>
      </c>
      <c r="O8" s="201">
        <v>4.7400000000000003E-3</v>
      </c>
      <c r="P8" s="201">
        <v>4.5500000000000002E-3</v>
      </c>
      <c r="Q8" s="302">
        <v>3.9500000000000004E-3</v>
      </c>
      <c r="R8" s="690"/>
      <c r="S8" s="201">
        <v>9.7999999999999997E-3</v>
      </c>
      <c r="T8" s="201">
        <v>7.7099999999999998E-3</v>
      </c>
      <c r="U8" s="201">
        <v>7.3899999999999999E-3</v>
      </c>
      <c r="V8" s="260">
        <v>5.1700000000000001E-3</v>
      </c>
      <c r="W8" s="270" t="s">
        <v>452</v>
      </c>
      <c r="X8" s="201" t="s">
        <v>452</v>
      </c>
      <c r="Y8" s="201" t="s">
        <v>452</v>
      </c>
      <c r="Z8" s="260" t="s">
        <v>452</v>
      </c>
      <c r="AA8" s="201" t="s">
        <v>452</v>
      </c>
      <c r="AB8" s="201" t="s">
        <v>452</v>
      </c>
      <c r="AC8" s="201" t="s">
        <v>452</v>
      </c>
      <c r="AD8" s="260" t="s">
        <v>452</v>
      </c>
      <c r="AE8" s="201" t="s">
        <v>452</v>
      </c>
      <c r="AF8" s="201" t="s">
        <v>452</v>
      </c>
      <c r="AG8" s="201" t="s">
        <v>452</v>
      </c>
      <c r="AH8" s="302" t="s">
        <v>452</v>
      </c>
    </row>
    <row r="9" spans="1:38" s="31" customFormat="1" ht="12.75" customHeight="1" x14ac:dyDescent="0.2">
      <c r="A9" s="690" t="s">
        <v>85</v>
      </c>
      <c r="B9" s="530">
        <v>15</v>
      </c>
      <c r="C9" s="251">
        <v>456</v>
      </c>
      <c r="D9" s="251">
        <v>102</v>
      </c>
      <c r="E9" s="262">
        <v>173</v>
      </c>
      <c r="F9" s="251">
        <v>3</v>
      </c>
      <c r="G9" s="251">
        <v>68</v>
      </c>
      <c r="H9" s="251">
        <v>19</v>
      </c>
      <c r="I9" s="262">
        <v>40</v>
      </c>
      <c r="J9" s="261">
        <v>4</v>
      </c>
      <c r="K9" s="251">
        <v>160</v>
      </c>
      <c r="L9" s="251">
        <v>23</v>
      </c>
      <c r="M9" s="262">
        <v>43</v>
      </c>
      <c r="N9" s="251">
        <v>5</v>
      </c>
      <c r="O9" s="251">
        <v>188</v>
      </c>
      <c r="P9" s="251">
        <v>46</v>
      </c>
      <c r="Q9" s="298">
        <v>39</v>
      </c>
      <c r="R9" s="690" t="s">
        <v>85</v>
      </c>
      <c r="S9" s="251">
        <v>3</v>
      </c>
      <c r="T9" s="251">
        <v>40</v>
      </c>
      <c r="U9" s="251">
        <v>14</v>
      </c>
      <c r="V9" s="262">
        <v>51</v>
      </c>
      <c r="W9" s="261">
        <v>0</v>
      </c>
      <c r="X9" s="251">
        <v>0</v>
      </c>
      <c r="Y9" s="251">
        <v>0</v>
      </c>
      <c r="Z9" s="262">
        <v>0</v>
      </c>
      <c r="AA9" s="251">
        <v>0</v>
      </c>
      <c r="AB9" s="251">
        <v>0</v>
      </c>
      <c r="AC9" s="251">
        <v>0</v>
      </c>
      <c r="AD9" s="262">
        <v>0</v>
      </c>
      <c r="AE9" s="251">
        <v>0</v>
      </c>
      <c r="AF9" s="251">
        <v>0</v>
      </c>
      <c r="AG9" s="251">
        <v>0</v>
      </c>
      <c r="AH9" s="298">
        <v>0</v>
      </c>
    </row>
    <row r="10" spans="1:38" s="31" customFormat="1" ht="12.75" customHeight="1" x14ac:dyDescent="0.2">
      <c r="A10" s="690"/>
      <c r="B10" s="523">
        <v>1</v>
      </c>
      <c r="C10" s="508">
        <v>1</v>
      </c>
      <c r="D10" s="508">
        <v>1</v>
      </c>
      <c r="E10" s="509">
        <v>1</v>
      </c>
      <c r="F10" s="201">
        <v>0.2</v>
      </c>
      <c r="G10" s="201">
        <v>0.14912</v>
      </c>
      <c r="H10" s="201">
        <v>0.18626999999999999</v>
      </c>
      <c r="I10" s="260">
        <v>0.23121</v>
      </c>
      <c r="J10" s="270">
        <v>0.26667000000000002</v>
      </c>
      <c r="K10" s="201">
        <v>0.35088000000000003</v>
      </c>
      <c r="L10" s="201">
        <v>0.22549</v>
      </c>
      <c r="M10" s="260">
        <v>0.24854999999999999</v>
      </c>
      <c r="N10" s="201">
        <v>0.33333000000000002</v>
      </c>
      <c r="O10" s="201">
        <v>0.41227999999999998</v>
      </c>
      <c r="P10" s="201">
        <v>0.45097999999999999</v>
      </c>
      <c r="Q10" s="302">
        <v>0.22542999999999999</v>
      </c>
      <c r="R10" s="690"/>
      <c r="S10" s="201">
        <v>0.2</v>
      </c>
      <c r="T10" s="201">
        <v>8.7720000000000006E-2</v>
      </c>
      <c r="U10" s="201">
        <v>0.13725000000000001</v>
      </c>
      <c r="V10" s="260">
        <v>0.29480000000000001</v>
      </c>
      <c r="W10" s="270" t="s">
        <v>452</v>
      </c>
      <c r="X10" s="201" t="s">
        <v>452</v>
      </c>
      <c r="Y10" s="201" t="s">
        <v>452</v>
      </c>
      <c r="Z10" s="260" t="s">
        <v>452</v>
      </c>
      <c r="AA10" s="201" t="s">
        <v>452</v>
      </c>
      <c r="AB10" s="201" t="s">
        <v>452</v>
      </c>
      <c r="AC10" s="201" t="s">
        <v>452</v>
      </c>
      <c r="AD10" s="260" t="s">
        <v>452</v>
      </c>
      <c r="AE10" s="201" t="s">
        <v>452</v>
      </c>
      <c r="AF10" s="201" t="s">
        <v>452</v>
      </c>
      <c r="AG10" s="201" t="s">
        <v>452</v>
      </c>
      <c r="AH10" s="302" t="s">
        <v>452</v>
      </c>
    </row>
    <row r="11" spans="1:38" s="31" customFormat="1" ht="12.75" customHeight="1" x14ac:dyDescent="0.2">
      <c r="A11" s="690" t="s">
        <v>86</v>
      </c>
      <c r="B11" s="530">
        <v>2</v>
      </c>
      <c r="C11" s="251">
        <v>104</v>
      </c>
      <c r="D11" s="251">
        <v>18</v>
      </c>
      <c r="E11" s="262">
        <v>60</v>
      </c>
      <c r="F11" s="251">
        <v>1</v>
      </c>
      <c r="G11" s="251">
        <v>40</v>
      </c>
      <c r="H11" s="251">
        <v>5</v>
      </c>
      <c r="I11" s="262">
        <v>43</v>
      </c>
      <c r="J11" s="261">
        <v>1</v>
      </c>
      <c r="K11" s="251">
        <v>64</v>
      </c>
      <c r="L11" s="251">
        <v>13</v>
      </c>
      <c r="M11" s="262">
        <v>17</v>
      </c>
      <c r="N11" s="251">
        <v>0</v>
      </c>
      <c r="O11" s="251">
        <v>0</v>
      </c>
      <c r="P11" s="251">
        <v>0</v>
      </c>
      <c r="Q11" s="298">
        <v>0</v>
      </c>
      <c r="R11" s="690" t="s">
        <v>86</v>
      </c>
      <c r="S11" s="251">
        <v>0</v>
      </c>
      <c r="T11" s="251">
        <v>0</v>
      </c>
      <c r="U11" s="251">
        <v>0</v>
      </c>
      <c r="V11" s="262">
        <v>0</v>
      </c>
      <c r="W11" s="261">
        <v>0</v>
      </c>
      <c r="X11" s="251">
        <v>0</v>
      </c>
      <c r="Y11" s="251">
        <v>0</v>
      </c>
      <c r="Z11" s="262">
        <v>0</v>
      </c>
      <c r="AA11" s="251">
        <v>0</v>
      </c>
      <c r="AB11" s="251">
        <v>0</v>
      </c>
      <c r="AC11" s="251">
        <v>0</v>
      </c>
      <c r="AD11" s="262">
        <v>0</v>
      </c>
      <c r="AE11" s="251">
        <v>0</v>
      </c>
      <c r="AF11" s="251">
        <v>0</v>
      </c>
      <c r="AG11" s="251">
        <v>0</v>
      </c>
      <c r="AH11" s="298">
        <v>0</v>
      </c>
    </row>
    <row r="12" spans="1:38" s="31" customFormat="1" ht="12.75" customHeight="1" x14ac:dyDescent="0.2">
      <c r="A12" s="690"/>
      <c r="B12" s="523">
        <v>1</v>
      </c>
      <c r="C12" s="508">
        <v>1</v>
      </c>
      <c r="D12" s="508">
        <v>1</v>
      </c>
      <c r="E12" s="509">
        <v>1</v>
      </c>
      <c r="F12" s="201">
        <v>0.5</v>
      </c>
      <c r="G12" s="201">
        <v>0.38462000000000002</v>
      </c>
      <c r="H12" s="201">
        <v>0.27778000000000003</v>
      </c>
      <c r="I12" s="260">
        <v>0.71667000000000003</v>
      </c>
      <c r="J12" s="270">
        <v>0.5</v>
      </c>
      <c r="K12" s="201">
        <v>0.61538000000000004</v>
      </c>
      <c r="L12" s="201">
        <v>0.72221999999999997</v>
      </c>
      <c r="M12" s="260">
        <v>0.28333000000000003</v>
      </c>
      <c r="N12" s="201" t="s">
        <v>452</v>
      </c>
      <c r="O12" s="201" t="s">
        <v>452</v>
      </c>
      <c r="P12" s="201" t="s">
        <v>452</v>
      </c>
      <c r="Q12" s="302" t="s">
        <v>452</v>
      </c>
      <c r="R12" s="690"/>
      <c r="S12" s="201" t="s">
        <v>452</v>
      </c>
      <c r="T12" s="201" t="s">
        <v>452</v>
      </c>
      <c r="U12" s="201" t="s">
        <v>452</v>
      </c>
      <c r="V12" s="260" t="s">
        <v>452</v>
      </c>
      <c r="W12" s="270" t="s">
        <v>452</v>
      </c>
      <c r="X12" s="201" t="s">
        <v>452</v>
      </c>
      <c r="Y12" s="201" t="s">
        <v>452</v>
      </c>
      <c r="Z12" s="260" t="s">
        <v>452</v>
      </c>
      <c r="AA12" s="201" t="s">
        <v>452</v>
      </c>
      <c r="AB12" s="201" t="s">
        <v>452</v>
      </c>
      <c r="AC12" s="201" t="s">
        <v>452</v>
      </c>
      <c r="AD12" s="260" t="s">
        <v>452</v>
      </c>
      <c r="AE12" s="201" t="s">
        <v>452</v>
      </c>
      <c r="AF12" s="201" t="s">
        <v>452</v>
      </c>
      <c r="AG12" s="201" t="s">
        <v>452</v>
      </c>
      <c r="AH12" s="302" t="s">
        <v>452</v>
      </c>
    </row>
    <row r="13" spans="1:38" s="31" customFormat="1" ht="12.75" customHeight="1" x14ac:dyDescent="0.2">
      <c r="A13" s="690" t="s">
        <v>87</v>
      </c>
      <c r="B13" s="530">
        <v>1</v>
      </c>
      <c r="C13" s="251">
        <v>16</v>
      </c>
      <c r="D13" s="251">
        <v>3</v>
      </c>
      <c r="E13" s="262">
        <v>24</v>
      </c>
      <c r="F13" s="251">
        <v>0</v>
      </c>
      <c r="G13" s="251">
        <v>0</v>
      </c>
      <c r="H13" s="251">
        <v>0</v>
      </c>
      <c r="I13" s="262">
        <v>0</v>
      </c>
      <c r="J13" s="261">
        <v>1</v>
      </c>
      <c r="K13" s="251">
        <v>16</v>
      </c>
      <c r="L13" s="251">
        <v>3</v>
      </c>
      <c r="M13" s="262">
        <v>24</v>
      </c>
      <c r="N13" s="251">
        <v>0</v>
      </c>
      <c r="O13" s="251">
        <v>0</v>
      </c>
      <c r="P13" s="251">
        <v>0</v>
      </c>
      <c r="Q13" s="298">
        <v>0</v>
      </c>
      <c r="R13" s="690" t="s">
        <v>87</v>
      </c>
      <c r="S13" s="251">
        <v>0</v>
      </c>
      <c r="T13" s="251">
        <v>0</v>
      </c>
      <c r="U13" s="251">
        <v>0</v>
      </c>
      <c r="V13" s="262">
        <v>0</v>
      </c>
      <c r="W13" s="261">
        <v>0</v>
      </c>
      <c r="X13" s="251">
        <v>0</v>
      </c>
      <c r="Y13" s="251">
        <v>0</v>
      </c>
      <c r="Z13" s="262">
        <v>0</v>
      </c>
      <c r="AA13" s="251">
        <v>0</v>
      </c>
      <c r="AB13" s="251">
        <v>0</v>
      </c>
      <c r="AC13" s="251">
        <v>0</v>
      </c>
      <c r="AD13" s="262">
        <v>0</v>
      </c>
      <c r="AE13" s="251">
        <v>0</v>
      </c>
      <c r="AF13" s="251">
        <v>0</v>
      </c>
      <c r="AG13" s="251">
        <v>0</v>
      </c>
      <c r="AH13" s="298">
        <v>0</v>
      </c>
    </row>
    <row r="14" spans="1:38" s="31" customFormat="1" ht="12.75" customHeight="1" x14ac:dyDescent="0.2">
      <c r="A14" s="690"/>
      <c r="B14" s="523">
        <v>1</v>
      </c>
      <c r="C14" s="508">
        <v>1</v>
      </c>
      <c r="D14" s="508">
        <v>1</v>
      </c>
      <c r="E14" s="509">
        <v>1</v>
      </c>
      <c r="F14" s="201" t="s">
        <v>452</v>
      </c>
      <c r="G14" s="201" t="s">
        <v>452</v>
      </c>
      <c r="H14" s="201" t="s">
        <v>452</v>
      </c>
      <c r="I14" s="260" t="s">
        <v>452</v>
      </c>
      <c r="J14" s="270">
        <v>1</v>
      </c>
      <c r="K14" s="201">
        <v>1</v>
      </c>
      <c r="L14" s="201">
        <v>1</v>
      </c>
      <c r="M14" s="260">
        <v>1</v>
      </c>
      <c r="N14" s="201" t="s">
        <v>452</v>
      </c>
      <c r="O14" s="201" t="s">
        <v>452</v>
      </c>
      <c r="P14" s="201" t="s">
        <v>452</v>
      </c>
      <c r="Q14" s="302" t="s">
        <v>452</v>
      </c>
      <c r="R14" s="690"/>
      <c r="S14" s="201" t="s">
        <v>452</v>
      </c>
      <c r="T14" s="201" t="s">
        <v>452</v>
      </c>
      <c r="U14" s="201" t="s">
        <v>452</v>
      </c>
      <c r="V14" s="260" t="s">
        <v>452</v>
      </c>
      <c r="W14" s="270" t="s">
        <v>452</v>
      </c>
      <c r="X14" s="201" t="s">
        <v>452</v>
      </c>
      <c r="Y14" s="201" t="s">
        <v>452</v>
      </c>
      <c r="Z14" s="260" t="s">
        <v>452</v>
      </c>
      <c r="AA14" s="201" t="s">
        <v>452</v>
      </c>
      <c r="AB14" s="201" t="s">
        <v>452</v>
      </c>
      <c r="AC14" s="201" t="s">
        <v>452</v>
      </c>
      <c r="AD14" s="260" t="s">
        <v>452</v>
      </c>
      <c r="AE14" s="201" t="s">
        <v>452</v>
      </c>
      <c r="AF14" s="201" t="s">
        <v>452</v>
      </c>
      <c r="AG14" s="201" t="s">
        <v>452</v>
      </c>
      <c r="AH14" s="302" t="s">
        <v>452</v>
      </c>
    </row>
    <row r="15" spans="1:38" s="31" customFormat="1" ht="12.75" customHeight="1" x14ac:dyDescent="0.2">
      <c r="A15" s="690" t="s">
        <v>88</v>
      </c>
      <c r="B15" s="530">
        <v>5</v>
      </c>
      <c r="C15" s="251">
        <v>280</v>
      </c>
      <c r="D15" s="251">
        <v>42</v>
      </c>
      <c r="E15" s="262">
        <v>68</v>
      </c>
      <c r="F15" s="251">
        <v>5</v>
      </c>
      <c r="G15" s="251">
        <v>280</v>
      </c>
      <c r="H15" s="251">
        <v>42</v>
      </c>
      <c r="I15" s="262">
        <v>68</v>
      </c>
      <c r="J15" s="261">
        <v>0</v>
      </c>
      <c r="K15" s="251">
        <v>0</v>
      </c>
      <c r="L15" s="251">
        <v>0</v>
      </c>
      <c r="M15" s="262">
        <v>0</v>
      </c>
      <c r="N15" s="251">
        <v>0</v>
      </c>
      <c r="O15" s="251">
        <v>0</v>
      </c>
      <c r="P15" s="251">
        <v>0</v>
      </c>
      <c r="Q15" s="298">
        <v>0</v>
      </c>
      <c r="R15" s="690" t="s">
        <v>88</v>
      </c>
      <c r="S15" s="251">
        <v>0</v>
      </c>
      <c r="T15" s="251">
        <v>0</v>
      </c>
      <c r="U15" s="251">
        <v>0</v>
      </c>
      <c r="V15" s="262">
        <v>0</v>
      </c>
      <c r="W15" s="261">
        <v>0</v>
      </c>
      <c r="X15" s="251">
        <v>0</v>
      </c>
      <c r="Y15" s="251">
        <v>0</v>
      </c>
      <c r="Z15" s="262">
        <v>0</v>
      </c>
      <c r="AA15" s="251">
        <v>0</v>
      </c>
      <c r="AB15" s="251">
        <v>0</v>
      </c>
      <c r="AC15" s="251">
        <v>0</v>
      </c>
      <c r="AD15" s="262">
        <v>0</v>
      </c>
      <c r="AE15" s="251">
        <v>0</v>
      </c>
      <c r="AF15" s="251">
        <v>0</v>
      </c>
      <c r="AG15" s="251">
        <v>0</v>
      </c>
      <c r="AH15" s="298">
        <v>0</v>
      </c>
    </row>
    <row r="16" spans="1:38" s="31" customFormat="1" ht="12.75" customHeight="1" x14ac:dyDescent="0.2">
      <c r="A16" s="690"/>
      <c r="B16" s="523">
        <v>1</v>
      </c>
      <c r="C16" s="508">
        <v>1</v>
      </c>
      <c r="D16" s="508">
        <v>1</v>
      </c>
      <c r="E16" s="509">
        <v>1</v>
      </c>
      <c r="F16" s="201">
        <v>1</v>
      </c>
      <c r="G16" s="201">
        <v>1</v>
      </c>
      <c r="H16" s="201">
        <v>1</v>
      </c>
      <c r="I16" s="260">
        <v>1</v>
      </c>
      <c r="J16" s="270" t="s">
        <v>452</v>
      </c>
      <c r="K16" s="201" t="s">
        <v>452</v>
      </c>
      <c r="L16" s="201" t="s">
        <v>452</v>
      </c>
      <c r="M16" s="260" t="s">
        <v>452</v>
      </c>
      <c r="N16" s="201" t="s">
        <v>452</v>
      </c>
      <c r="O16" s="201" t="s">
        <v>452</v>
      </c>
      <c r="P16" s="201" t="s">
        <v>452</v>
      </c>
      <c r="Q16" s="302" t="s">
        <v>452</v>
      </c>
      <c r="R16" s="690"/>
      <c r="S16" s="201" t="s">
        <v>452</v>
      </c>
      <c r="T16" s="201" t="s">
        <v>452</v>
      </c>
      <c r="U16" s="201" t="s">
        <v>452</v>
      </c>
      <c r="V16" s="260" t="s">
        <v>452</v>
      </c>
      <c r="W16" s="270" t="s">
        <v>452</v>
      </c>
      <c r="X16" s="201" t="s">
        <v>452</v>
      </c>
      <c r="Y16" s="201" t="s">
        <v>452</v>
      </c>
      <c r="Z16" s="260" t="s">
        <v>452</v>
      </c>
      <c r="AA16" s="201" t="s">
        <v>452</v>
      </c>
      <c r="AB16" s="201" t="s">
        <v>452</v>
      </c>
      <c r="AC16" s="201" t="s">
        <v>452</v>
      </c>
      <c r="AD16" s="260" t="s">
        <v>452</v>
      </c>
      <c r="AE16" s="201" t="s">
        <v>452</v>
      </c>
      <c r="AF16" s="201" t="s">
        <v>452</v>
      </c>
      <c r="AG16" s="201" t="s">
        <v>452</v>
      </c>
      <c r="AH16" s="302" t="s">
        <v>452</v>
      </c>
    </row>
    <row r="17" spans="1:34" s="31" customFormat="1" ht="12.75" customHeight="1" x14ac:dyDescent="0.2">
      <c r="A17" s="690" t="s">
        <v>89</v>
      </c>
      <c r="B17" s="530">
        <v>70</v>
      </c>
      <c r="C17" s="251">
        <v>3181</v>
      </c>
      <c r="D17" s="251">
        <v>457</v>
      </c>
      <c r="E17" s="262">
        <v>1203</v>
      </c>
      <c r="F17" s="251">
        <v>30</v>
      </c>
      <c r="G17" s="251">
        <v>1620</v>
      </c>
      <c r="H17" s="251">
        <v>216</v>
      </c>
      <c r="I17" s="262">
        <v>612</v>
      </c>
      <c r="J17" s="261">
        <v>19</v>
      </c>
      <c r="K17" s="251">
        <v>798</v>
      </c>
      <c r="L17" s="251">
        <v>131</v>
      </c>
      <c r="M17" s="262">
        <v>325</v>
      </c>
      <c r="N17" s="251">
        <v>20</v>
      </c>
      <c r="O17" s="251">
        <v>723</v>
      </c>
      <c r="P17" s="251">
        <v>105</v>
      </c>
      <c r="Q17" s="298">
        <v>260</v>
      </c>
      <c r="R17" s="690" t="s">
        <v>89</v>
      </c>
      <c r="S17" s="251">
        <v>1</v>
      </c>
      <c r="T17" s="251">
        <v>40</v>
      </c>
      <c r="U17" s="251">
        <v>5</v>
      </c>
      <c r="V17" s="262">
        <v>6</v>
      </c>
      <c r="W17" s="261">
        <v>0</v>
      </c>
      <c r="X17" s="251">
        <v>0</v>
      </c>
      <c r="Y17" s="251">
        <v>0</v>
      </c>
      <c r="Z17" s="262">
        <v>0</v>
      </c>
      <c r="AA17" s="251">
        <v>0</v>
      </c>
      <c r="AB17" s="251">
        <v>0</v>
      </c>
      <c r="AC17" s="251">
        <v>0</v>
      </c>
      <c r="AD17" s="262">
        <v>0</v>
      </c>
      <c r="AE17" s="251">
        <v>0</v>
      </c>
      <c r="AF17" s="251">
        <v>0</v>
      </c>
      <c r="AG17" s="251">
        <v>0</v>
      </c>
      <c r="AH17" s="298">
        <v>0</v>
      </c>
    </row>
    <row r="18" spans="1:34" s="31" customFormat="1" ht="12.75" customHeight="1" x14ac:dyDescent="0.2">
      <c r="A18" s="690"/>
      <c r="B18" s="523">
        <v>1</v>
      </c>
      <c r="C18" s="508">
        <v>1</v>
      </c>
      <c r="D18" s="508">
        <v>1</v>
      </c>
      <c r="E18" s="509">
        <v>1</v>
      </c>
      <c r="F18" s="201">
        <v>0.42857000000000001</v>
      </c>
      <c r="G18" s="201">
        <v>0.50927</v>
      </c>
      <c r="H18" s="201">
        <v>0.47265000000000001</v>
      </c>
      <c r="I18" s="260">
        <v>0.50873000000000002</v>
      </c>
      <c r="J18" s="270">
        <v>0.27143</v>
      </c>
      <c r="K18" s="201">
        <v>0.25086000000000003</v>
      </c>
      <c r="L18" s="201">
        <v>0.28665000000000002</v>
      </c>
      <c r="M18" s="260">
        <v>0.27016000000000001</v>
      </c>
      <c r="N18" s="201">
        <v>0.28571000000000002</v>
      </c>
      <c r="O18" s="201">
        <v>0.22728999999999999</v>
      </c>
      <c r="P18" s="201">
        <v>0.22975999999999999</v>
      </c>
      <c r="Q18" s="302">
        <v>0.21612999999999999</v>
      </c>
      <c r="R18" s="690"/>
      <c r="S18" s="201">
        <v>1.4290000000000001E-2</v>
      </c>
      <c r="T18" s="201">
        <v>1.257E-2</v>
      </c>
      <c r="U18" s="201">
        <v>1.094E-2</v>
      </c>
      <c r="V18" s="260">
        <v>4.9899999999999996E-3</v>
      </c>
      <c r="W18" s="270" t="s">
        <v>452</v>
      </c>
      <c r="X18" s="201" t="s">
        <v>452</v>
      </c>
      <c r="Y18" s="201" t="s">
        <v>452</v>
      </c>
      <c r="Z18" s="260" t="s">
        <v>452</v>
      </c>
      <c r="AA18" s="201" t="s">
        <v>452</v>
      </c>
      <c r="AB18" s="201" t="s">
        <v>452</v>
      </c>
      <c r="AC18" s="201" t="s">
        <v>452</v>
      </c>
      <c r="AD18" s="260" t="s">
        <v>452</v>
      </c>
      <c r="AE18" s="201" t="s">
        <v>452</v>
      </c>
      <c r="AF18" s="201" t="s">
        <v>452</v>
      </c>
      <c r="AG18" s="201" t="s">
        <v>452</v>
      </c>
      <c r="AH18" s="302" t="s">
        <v>452</v>
      </c>
    </row>
    <row r="19" spans="1:34" s="31" customFormat="1" ht="12.75" customHeight="1" x14ac:dyDescent="0.2">
      <c r="A19" s="690" t="s">
        <v>90</v>
      </c>
      <c r="B19" s="530">
        <v>6</v>
      </c>
      <c r="C19" s="251">
        <v>152</v>
      </c>
      <c r="D19" s="251">
        <v>22</v>
      </c>
      <c r="E19" s="262">
        <v>156</v>
      </c>
      <c r="F19" s="251">
        <v>1</v>
      </c>
      <c r="G19" s="251">
        <v>8</v>
      </c>
      <c r="H19" s="251">
        <v>1</v>
      </c>
      <c r="I19" s="262">
        <v>45</v>
      </c>
      <c r="J19" s="261">
        <v>4</v>
      </c>
      <c r="K19" s="251">
        <v>104</v>
      </c>
      <c r="L19" s="251">
        <v>13</v>
      </c>
      <c r="M19" s="262">
        <v>99</v>
      </c>
      <c r="N19" s="251">
        <v>0</v>
      </c>
      <c r="O19" s="251">
        <v>0</v>
      </c>
      <c r="P19" s="251">
        <v>0</v>
      </c>
      <c r="Q19" s="298">
        <v>0</v>
      </c>
      <c r="R19" s="690" t="s">
        <v>90</v>
      </c>
      <c r="S19" s="251">
        <v>1</v>
      </c>
      <c r="T19" s="251">
        <v>40</v>
      </c>
      <c r="U19" s="251">
        <v>8</v>
      </c>
      <c r="V19" s="262">
        <v>12</v>
      </c>
      <c r="W19" s="261">
        <v>0</v>
      </c>
      <c r="X19" s="251">
        <v>0</v>
      </c>
      <c r="Y19" s="251">
        <v>0</v>
      </c>
      <c r="Z19" s="262">
        <v>0</v>
      </c>
      <c r="AA19" s="251">
        <v>0</v>
      </c>
      <c r="AB19" s="251">
        <v>0</v>
      </c>
      <c r="AC19" s="251">
        <v>0</v>
      </c>
      <c r="AD19" s="262">
        <v>0</v>
      </c>
      <c r="AE19" s="251">
        <v>0</v>
      </c>
      <c r="AF19" s="251">
        <v>0</v>
      </c>
      <c r="AG19" s="251">
        <v>0</v>
      </c>
      <c r="AH19" s="298">
        <v>0</v>
      </c>
    </row>
    <row r="20" spans="1:34" s="31" customFormat="1" ht="12.75" customHeight="1" x14ac:dyDescent="0.2">
      <c r="A20" s="690"/>
      <c r="B20" s="523">
        <v>1</v>
      </c>
      <c r="C20" s="508">
        <v>1</v>
      </c>
      <c r="D20" s="508">
        <v>1</v>
      </c>
      <c r="E20" s="509">
        <v>1</v>
      </c>
      <c r="F20" s="201">
        <v>0.16667000000000001</v>
      </c>
      <c r="G20" s="201">
        <v>5.2630000000000003E-2</v>
      </c>
      <c r="H20" s="201">
        <v>4.5449999999999997E-2</v>
      </c>
      <c r="I20" s="260">
        <v>0.28845999999999999</v>
      </c>
      <c r="J20" s="270">
        <v>0.66666999999999998</v>
      </c>
      <c r="K20" s="201">
        <v>0.68420999999999998</v>
      </c>
      <c r="L20" s="201">
        <v>0.59091000000000005</v>
      </c>
      <c r="M20" s="260">
        <v>0.63461999999999996</v>
      </c>
      <c r="N20" s="201" t="s">
        <v>452</v>
      </c>
      <c r="O20" s="201" t="s">
        <v>452</v>
      </c>
      <c r="P20" s="201" t="s">
        <v>452</v>
      </c>
      <c r="Q20" s="302" t="s">
        <v>452</v>
      </c>
      <c r="R20" s="690"/>
      <c r="S20" s="201">
        <v>0.16667000000000001</v>
      </c>
      <c r="T20" s="201">
        <v>0.26316000000000001</v>
      </c>
      <c r="U20" s="201">
        <v>0.36364000000000002</v>
      </c>
      <c r="V20" s="260">
        <v>7.6920000000000002E-2</v>
      </c>
      <c r="W20" s="270" t="s">
        <v>452</v>
      </c>
      <c r="X20" s="201" t="s">
        <v>452</v>
      </c>
      <c r="Y20" s="201" t="s">
        <v>452</v>
      </c>
      <c r="Z20" s="260" t="s">
        <v>452</v>
      </c>
      <c r="AA20" s="201" t="s">
        <v>452</v>
      </c>
      <c r="AB20" s="201" t="s">
        <v>452</v>
      </c>
      <c r="AC20" s="201" t="s">
        <v>452</v>
      </c>
      <c r="AD20" s="260" t="s">
        <v>452</v>
      </c>
      <c r="AE20" s="201" t="s">
        <v>452</v>
      </c>
      <c r="AF20" s="201" t="s">
        <v>452</v>
      </c>
      <c r="AG20" s="201" t="s">
        <v>452</v>
      </c>
      <c r="AH20" s="302" t="s">
        <v>452</v>
      </c>
    </row>
    <row r="21" spans="1:34" s="31" customFormat="1" ht="12.75" customHeight="1" x14ac:dyDescent="0.2">
      <c r="A21" s="690" t="s">
        <v>91</v>
      </c>
      <c r="B21" s="530">
        <v>51</v>
      </c>
      <c r="C21" s="251">
        <v>1775</v>
      </c>
      <c r="D21" s="251">
        <v>266</v>
      </c>
      <c r="E21" s="262">
        <v>923</v>
      </c>
      <c r="F21" s="251">
        <v>31</v>
      </c>
      <c r="G21" s="251">
        <v>1201</v>
      </c>
      <c r="H21" s="251">
        <v>170</v>
      </c>
      <c r="I21" s="262">
        <v>567</v>
      </c>
      <c r="J21" s="261">
        <v>13</v>
      </c>
      <c r="K21" s="251">
        <v>398</v>
      </c>
      <c r="L21" s="251">
        <v>64</v>
      </c>
      <c r="M21" s="262">
        <v>248</v>
      </c>
      <c r="N21" s="251">
        <v>4</v>
      </c>
      <c r="O21" s="251">
        <v>104</v>
      </c>
      <c r="P21" s="251">
        <v>19</v>
      </c>
      <c r="Q21" s="298">
        <v>56</v>
      </c>
      <c r="R21" s="690" t="s">
        <v>91</v>
      </c>
      <c r="S21" s="251">
        <v>2</v>
      </c>
      <c r="T21" s="251">
        <v>48</v>
      </c>
      <c r="U21" s="251">
        <v>10</v>
      </c>
      <c r="V21" s="262">
        <v>43</v>
      </c>
      <c r="W21" s="261">
        <v>1</v>
      </c>
      <c r="X21" s="251">
        <v>24</v>
      </c>
      <c r="Y21" s="251">
        <v>3</v>
      </c>
      <c r="Z21" s="262">
        <v>9</v>
      </c>
      <c r="AA21" s="251">
        <v>0</v>
      </c>
      <c r="AB21" s="251">
        <v>0</v>
      </c>
      <c r="AC21" s="251">
        <v>0</v>
      </c>
      <c r="AD21" s="262">
        <v>0</v>
      </c>
      <c r="AE21" s="251">
        <v>0</v>
      </c>
      <c r="AF21" s="251">
        <v>0</v>
      </c>
      <c r="AG21" s="251">
        <v>0</v>
      </c>
      <c r="AH21" s="298">
        <v>0</v>
      </c>
    </row>
    <row r="22" spans="1:34" s="31" customFormat="1" ht="12.75" customHeight="1" x14ac:dyDescent="0.2">
      <c r="A22" s="690"/>
      <c r="B22" s="523">
        <v>1</v>
      </c>
      <c r="C22" s="508">
        <v>1</v>
      </c>
      <c r="D22" s="508">
        <v>1</v>
      </c>
      <c r="E22" s="509">
        <v>1</v>
      </c>
      <c r="F22" s="201">
        <v>0.60784000000000005</v>
      </c>
      <c r="G22" s="201">
        <v>0.67662</v>
      </c>
      <c r="H22" s="201">
        <v>0.6391</v>
      </c>
      <c r="I22" s="260">
        <v>0.61429999999999996</v>
      </c>
      <c r="J22" s="270">
        <v>0.25490000000000002</v>
      </c>
      <c r="K22" s="201">
        <v>0.22423000000000001</v>
      </c>
      <c r="L22" s="201">
        <v>0.24060000000000001</v>
      </c>
      <c r="M22" s="260">
        <v>0.26868999999999998</v>
      </c>
      <c r="N22" s="201">
        <v>7.843E-2</v>
      </c>
      <c r="O22" s="201">
        <v>5.8590000000000003E-2</v>
      </c>
      <c r="P22" s="201">
        <v>7.1429999999999993E-2</v>
      </c>
      <c r="Q22" s="302">
        <v>6.0670000000000002E-2</v>
      </c>
      <c r="R22" s="690"/>
      <c r="S22" s="201">
        <v>3.9219999999999998E-2</v>
      </c>
      <c r="T22" s="201">
        <v>2.7040000000000002E-2</v>
      </c>
      <c r="U22" s="201">
        <v>3.7589999999999998E-2</v>
      </c>
      <c r="V22" s="260">
        <v>4.6589999999999999E-2</v>
      </c>
      <c r="W22" s="270">
        <v>1.9609999999999999E-2</v>
      </c>
      <c r="X22" s="201">
        <v>1.3520000000000001E-2</v>
      </c>
      <c r="Y22" s="201">
        <v>1.128E-2</v>
      </c>
      <c r="Z22" s="260">
        <v>9.75E-3</v>
      </c>
      <c r="AA22" s="201" t="s">
        <v>452</v>
      </c>
      <c r="AB22" s="201" t="s">
        <v>452</v>
      </c>
      <c r="AC22" s="201" t="s">
        <v>452</v>
      </c>
      <c r="AD22" s="260" t="s">
        <v>452</v>
      </c>
      <c r="AE22" s="201" t="s">
        <v>452</v>
      </c>
      <c r="AF22" s="201" t="s">
        <v>452</v>
      </c>
      <c r="AG22" s="201" t="s">
        <v>452</v>
      </c>
      <c r="AH22" s="302" t="s">
        <v>452</v>
      </c>
    </row>
    <row r="23" spans="1:34" s="31" customFormat="1" ht="12.75" customHeight="1" x14ac:dyDescent="0.2">
      <c r="A23" s="690" t="s">
        <v>92</v>
      </c>
      <c r="B23" s="530">
        <v>106</v>
      </c>
      <c r="C23" s="251">
        <v>3392</v>
      </c>
      <c r="D23" s="251">
        <v>542</v>
      </c>
      <c r="E23" s="262">
        <v>2198</v>
      </c>
      <c r="F23" s="251">
        <v>59</v>
      </c>
      <c r="G23" s="251">
        <v>2205</v>
      </c>
      <c r="H23" s="251">
        <v>330</v>
      </c>
      <c r="I23" s="262">
        <v>1303</v>
      </c>
      <c r="J23" s="261">
        <v>34</v>
      </c>
      <c r="K23" s="251">
        <v>785</v>
      </c>
      <c r="L23" s="251">
        <v>153</v>
      </c>
      <c r="M23" s="262">
        <v>704</v>
      </c>
      <c r="N23" s="251">
        <v>8</v>
      </c>
      <c r="O23" s="251">
        <v>180</v>
      </c>
      <c r="P23" s="251">
        <v>26</v>
      </c>
      <c r="Q23" s="298">
        <v>77</v>
      </c>
      <c r="R23" s="690" t="s">
        <v>92</v>
      </c>
      <c r="S23" s="251">
        <v>5</v>
      </c>
      <c r="T23" s="251">
        <v>222</v>
      </c>
      <c r="U23" s="251">
        <v>33</v>
      </c>
      <c r="V23" s="262">
        <v>114</v>
      </c>
      <c r="W23" s="261">
        <v>0</v>
      </c>
      <c r="X23" s="251">
        <v>0</v>
      </c>
      <c r="Y23" s="251">
        <v>0</v>
      </c>
      <c r="Z23" s="262">
        <v>0</v>
      </c>
      <c r="AA23" s="251">
        <v>0</v>
      </c>
      <c r="AB23" s="251">
        <v>0</v>
      </c>
      <c r="AC23" s="251">
        <v>0</v>
      </c>
      <c r="AD23" s="262">
        <v>0</v>
      </c>
      <c r="AE23" s="251">
        <v>0</v>
      </c>
      <c r="AF23" s="251">
        <v>0</v>
      </c>
      <c r="AG23" s="251">
        <v>0</v>
      </c>
      <c r="AH23" s="298">
        <v>0</v>
      </c>
    </row>
    <row r="24" spans="1:34" s="31" customFormat="1" ht="12.75" customHeight="1" x14ac:dyDescent="0.2">
      <c r="A24" s="690"/>
      <c r="B24" s="523">
        <v>1</v>
      </c>
      <c r="C24" s="508">
        <v>1</v>
      </c>
      <c r="D24" s="508">
        <v>1</v>
      </c>
      <c r="E24" s="509">
        <v>1</v>
      </c>
      <c r="F24" s="201">
        <v>0.55659999999999998</v>
      </c>
      <c r="G24" s="201">
        <v>0.65005999999999997</v>
      </c>
      <c r="H24" s="201">
        <v>0.60885999999999996</v>
      </c>
      <c r="I24" s="260">
        <v>0.59280999999999995</v>
      </c>
      <c r="J24" s="270">
        <v>0.32074999999999998</v>
      </c>
      <c r="K24" s="201">
        <v>0.23143</v>
      </c>
      <c r="L24" s="201">
        <v>0.28228999999999999</v>
      </c>
      <c r="M24" s="260">
        <v>0.32029000000000002</v>
      </c>
      <c r="N24" s="201">
        <v>7.5469999999999995E-2</v>
      </c>
      <c r="O24" s="201">
        <v>5.3069999999999999E-2</v>
      </c>
      <c r="P24" s="201">
        <v>4.7969999999999999E-2</v>
      </c>
      <c r="Q24" s="302">
        <v>3.5029999999999999E-2</v>
      </c>
      <c r="R24" s="690"/>
      <c r="S24" s="201">
        <v>4.7169999999999997E-2</v>
      </c>
      <c r="T24" s="201">
        <v>6.5449999999999994E-2</v>
      </c>
      <c r="U24" s="201">
        <v>6.089E-2</v>
      </c>
      <c r="V24" s="260">
        <v>5.1869999999999999E-2</v>
      </c>
      <c r="W24" s="270" t="s">
        <v>452</v>
      </c>
      <c r="X24" s="201" t="s">
        <v>452</v>
      </c>
      <c r="Y24" s="201" t="s">
        <v>452</v>
      </c>
      <c r="Z24" s="260" t="s">
        <v>452</v>
      </c>
      <c r="AA24" s="201" t="s">
        <v>452</v>
      </c>
      <c r="AB24" s="201" t="s">
        <v>452</v>
      </c>
      <c r="AC24" s="201" t="s">
        <v>452</v>
      </c>
      <c r="AD24" s="260" t="s">
        <v>452</v>
      </c>
      <c r="AE24" s="201" t="s">
        <v>452</v>
      </c>
      <c r="AF24" s="201" t="s">
        <v>452</v>
      </c>
      <c r="AG24" s="201" t="s">
        <v>452</v>
      </c>
      <c r="AH24" s="302" t="s">
        <v>452</v>
      </c>
    </row>
    <row r="25" spans="1:34" s="31" customFormat="1" ht="12.75" customHeight="1" x14ac:dyDescent="0.2">
      <c r="A25" s="690" t="s">
        <v>93</v>
      </c>
      <c r="B25" s="530">
        <v>70</v>
      </c>
      <c r="C25" s="251">
        <v>1920</v>
      </c>
      <c r="D25" s="251">
        <v>377</v>
      </c>
      <c r="E25" s="262">
        <v>1488</v>
      </c>
      <c r="F25" s="251">
        <v>35</v>
      </c>
      <c r="G25" s="251">
        <v>1163</v>
      </c>
      <c r="H25" s="251">
        <v>209</v>
      </c>
      <c r="I25" s="262">
        <v>800</v>
      </c>
      <c r="J25" s="261">
        <v>28</v>
      </c>
      <c r="K25" s="251">
        <v>540</v>
      </c>
      <c r="L25" s="251">
        <v>128</v>
      </c>
      <c r="M25" s="262">
        <v>601</v>
      </c>
      <c r="N25" s="251">
        <v>3</v>
      </c>
      <c r="O25" s="251">
        <v>89</v>
      </c>
      <c r="P25" s="251">
        <v>14</v>
      </c>
      <c r="Q25" s="298">
        <v>45</v>
      </c>
      <c r="R25" s="690" t="s">
        <v>93</v>
      </c>
      <c r="S25" s="251">
        <v>4</v>
      </c>
      <c r="T25" s="251">
        <v>128</v>
      </c>
      <c r="U25" s="251">
        <v>26</v>
      </c>
      <c r="V25" s="262">
        <v>42</v>
      </c>
      <c r="W25" s="261">
        <v>0</v>
      </c>
      <c r="X25" s="251">
        <v>0</v>
      </c>
      <c r="Y25" s="251">
        <v>0</v>
      </c>
      <c r="Z25" s="262">
        <v>0</v>
      </c>
      <c r="AA25" s="251">
        <v>0</v>
      </c>
      <c r="AB25" s="251">
        <v>0</v>
      </c>
      <c r="AC25" s="251">
        <v>0</v>
      </c>
      <c r="AD25" s="262">
        <v>0</v>
      </c>
      <c r="AE25" s="251">
        <v>0</v>
      </c>
      <c r="AF25" s="251">
        <v>0</v>
      </c>
      <c r="AG25" s="251">
        <v>0</v>
      </c>
      <c r="AH25" s="298">
        <v>0</v>
      </c>
    </row>
    <row r="26" spans="1:34" s="31" customFormat="1" ht="12.75" customHeight="1" x14ac:dyDescent="0.2">
      <c r="A26" s="690"/>
      <c r="B26" s="523">
        <v>1</v>
      </c>
      <c r="C26" s="508">
        <v>1</v>
      </c>
      <c r="D26" s="508">
        <v>1</v>
      </c>
      <c r="E26" s="509">
        <v>1</v>
      </c>
      <c r="F26" s="201">
        <v>0.5</v>
      </c>
      <c r="G26" s="201">
        <v>0.60572999999999999</v>
      </c>
      <c r="H26" s="201">
        <v>0.55437999999999998</v>
      </c>
      <c r="I26" s="260">
        <v>0.53763000000000005</v>
      </c>
      <c r="J26" s="270">
        <v>0.4</v>
      </c>
      <c r="K26" s="201">
        <v>0.28125</v>
      </c>
      <c r="L26" s="201">
        <v>0.33951999999999999</v>
      </c>
      <c r="M26" s="260">
        <v>0.40389999999999998</v>
      </c>
      <c r="N26" s="201">
        <v>4.2860000000000002E-2</v>
      </c>
      <c r="O26" s="201">
        <v>4.6350000000000002E-2</v>
      </c>
      <c r="P26" s="201">
        <v>3.7139999999999999E-2</v>
      </c>
      <c r="Q26" s="302">
        <v>3.024E-2</v>
      </c>
      <c r="R26" s="690"/>
      <c r="S26" s="201">
        <v>5.7140000000000003E-2</v>
      </c>
      <c r="T26" s="201">
        <v>6.6669999999999993E-2</v>
      </c>
      <c r="U26" s="201">
        <v>6.8970000000000004E-2</v>
      </c>
      <c r="V26" s="260">
        <v>2.8230000000000002E-2</v>
      </c>
      <c r="W26" s="270" t="s">
        <v>452</v>
      </c>
      <c r="X26" s="201" t="s">
        <v>452</v>
      </c>
      <c r="Y26" s="201" t="s">
        <v>452</v>
      </c>
      <c r="Z26" s="260" t="s">
        <v>452</v>
      </c>
      <c r="AA26" s="201" t="s">
        <v>452</v>
      </c>
      <c r="AB26" s="201" t="s">
        <v>452</v>
      </c>
      <c r="AC26" s="201" t="s">
        <v>452</v>
      </c>
      <c r="AD26" s="260" t="s">
        <v>452</v>
      </c>
      <c r="AE26" s="201" t="s">
        <v>452</v>
      </c>
      <c r="AF26" s="201" t="s">
        <v>452</v>
      </c>
      <c r="AG26" s="201" t="s">
        <v>452</v>
      </c>
      <c r="AH26" s="302" t="s">
        <v>452</v>
      </c>
    </row>
    <row r="27" spans="1:34" s="31" customFormat="1" ht="12.75" customHeight="1" x14ac:dyDescent="0.2">
      <c r="A27" s="690" t="s">
        <v>94</v>
      </c>
      <c r="B27" s="530">
        <v>12</v>
      </c>
      <c r="C27" s="251">
        <v>522</v>
      </c>
      <c r="D27" s="251">
        <v>73</v>
      </c>
      <c r="E27" s="262">
        <v>57</v>
      </c>
      <c r="F27" s="251">
        <v>12</v>
      </c>
      <c r="G27" s="251">
        <v>522</v>
      </c>
      <c r="H27" s="251">
        <v>73</v>
      </c>
      <c r="I27" s="262">
        <v>57</v>
      </c>
      <c r="J27" s="261">
        <v>0</v>
      </c>
      <c r="K27" s="251">
        <v>0</v>
      </c>
      <c r="L27" s="251">
        <v>0</v>
      </c>
      <c r="M27" s="262">
        <v>0</v>
      </c>
      <c r="N27" s="251">
        <v>0</v>
      </c>
      <c r="O27" s="251">
        <v>0</v>
      </c>
      <c r="P27" s="251">
        <v>0</v>
      </c>
      <c r="Q27" s="298">
        <v>0</v>
      </c>
      <c r="R27" s="690" t="s">
        <v>94</v>
      </c>
      <c r="S27" s="251">
        <v>0</v>
      </c>
      <c r="T27" s="251">
        <v>0</v>
      </c>
      <c r="U27" s="251">
        <v>0</v>
      </c>
      <c r="V27" s="262">
        <v>0</v>
      </c>
      <c r="W27" s="261">
        <v>0</v>
      </c>
      <c r="X27" s="251">
        <v>0</v>
      </c>
      <c r="Y27" s="251">
        <v>0</v>
      </c>
      <c r="Z27" s="262">
        <v>0</v>
      </c>
      <c r="AA27" s="251">
        <v>0</v>
      </c>
      <c r="AB27" s="251">
        <v>0</v>
      </c>
      <c r="AC27" s="251">
        <v>0</v>
      </c>
      <c r="AD27" s="262">
        <v>0</v>
      </c>
      <c r="AE27" s="251">
        <v>0</v>
      </c>
      <c r="AF27" s="251">
        <v>0</v>
      </c>
      <c r="AG27" s="251">
        <v>0</v>
      </c>
      <c r="AH27" s="298">
        <v>0</v>
      </c>
    </row>
    <row r="28" spans="1:34" s="31" customFormat="1" ht="12.75" customHeight="1" x14ac:dyDescent="0.2">
      <c r="A28" s="690"/>
      <c r="B28" s="523">
        <v>1</v>
      </c>
      <c r="C28" s="508">
        <v>1</v>
      </c>
      <c r="D28" s="508">
        <v>1</v>
      </c>
      <c r="E28" s="509">
        <v>1</v>
      </c>
      <c r="F28" s="201">
        <v>1</v>
      </c>
      <c r="G28" s="201">
        <v>1</v>
      </c>
      <c r="H28" s="201">
        <v>1</v>
      </c>
      <c r="I28" s="260">
        <v>1</v>
      </c>
      <c r="J28" s="270" t="s">
        <v>452</v>
      </c>
      <c r="K28" s="201" t="s">
        <v>452</v>
      </c>
      <c r="L28" s="201" t="s">
        <v>452</v>
      </c>
      <c r="M28" s="260" t="s">
        <v>452</v>
      </c>
      <c r="N28" s="201" t="s">
        <v>452</v>
      </c>
      <c r="O28" s="201" t="s">
        <v>452</v>
      </c>
      <c r="P28" s="201" t="s">
        <v>452</v>
      </c>
      <c r="Q28" s="302" t="s">
        <v>452</v>
      </c>
      <c r="R28" s="690"/>
      <c r="S28" s="201" t="s">
        <v>452</v>
      </c>
      <c r="T28" s="201" t="s">
        <v>452</v>
      </c>
      <c r="U28" s="201" t="s">
        <v>452</v>
      </c>
      <c r="V28" s="260" t="s">
        <v>452</v>
      </c>
      <c r="W28" s="270" t="s">
        <v>452</v>
      </c>
      <c r="X28" s="201" t="s">
        <v>452</v>
      </c>
      <c r="Y28" s="201" t="s">
        <v>452</v>
      </c>
      <c r="Z28" s="260" t="s">
        <v>452</v>
      </c>
      <c r="AA28" s="201" t="s">
        <v>452</v>
      </c>
      <c r="AB28" s="201" t="s">
        <v>452</v>
      </c>
      <c r="AC28" s="201" t="s">
        <v>452</v>
      </c>
      <c r="AD28" s="260" t="s">
        <v>452</v>
      </c>
      <c r="AE28" s="201" t="s">
        <v>452</v>
      </c>
      <c r="AF28" s="201" t="s">
        <v>452</v>
      </c>
      <c r="AG28" s="201" t="s">
        <v>452</v>
      </c>
      <c r="AH28" s="302" t="s">
        <v>452</v>
      </c>
    </row>
    <row r="29" spans="1:34" s="31" customFormat="1" ht="12.75" customHeight="1" x14ac:dyDescent="0.2">
      <c r="A29" s="690" t="s">
        <v>95</v>
      </c>
      <c r="B29" s="530">
        <v>7</v>
      </c>
      <c r="C29" s="251">
        <v>348</v>
      </c>
      <c r="D29" s="251">
        <v>46</v>
      </c>
      <c r="E29" s="262">
        <v>141</v>
      </c>
      <c r="F29" s="251">
        <v>4</v>
      </c>
      <c r="G29" s="251">
        <v>244</v>
      </c>
      <c r="H29" s="251">
        <v>33</v>
      </c>
      <c r="I29" s="262">
        <v>73</v>
      </c>
      <c r="J29" s="261">
        <v>2</v>
      </c>
      <c r="K29" s="251">
        <v>72</v>
      </c>
      <c r="L29" s="251">
        <v>9</v>
      </c>
      <c r="M29" s="262">
        <v>51</v>
      </c>
      <c r="N29" s="251">
        <v>1</v>
      </c>
      <c r="O29" s="251">
        <v>32</v>
      </c>
      <c r="P29" s="251">
        <v>4</v>
      </c>
      <c r="Q29" s="298">
        <v>17</v>
      </c>
      <c r="R29" s="690" t="s">
        <v>95</v>
      </c>
      <c r="S29" s="251">
        <v>0</v>
      </c>
      <c r="T29" s="251">
        <v>0</v>
      </c>
      <c r="U29" s="251">
        <v>0</v>
      </c>
      <c r="V29" s="262">
        <v>0</v>
      </c>
      <c r="W29" s="261">
        <v>0</v>
      </c>
      <c r="X29" s="251">
        <v>0</v>
      </c>
      <c r="Y29" s="251">
        <v>0</v>
      </c>
      <c r="Z29" s="262">
        <v>0</v>
      </c>
      <c r="AA29" s="251">
        <v>0</v>
      </c>
      <c r="AB29" s="251">
        <v>0</v>
      </c>
      <c r="AC29" s="251">
        <v>0</v>
      </c>
      <c r="AD29" s="262">
        <v>0</v>
      </c>
      <c r="AE29" s="251">
        <v>0</v>
      </c>
      <c r="AF29" s="251">
        <v>0</v>
      </c>
      <c r="AG29" s="251">
        <v>0</v>
      </c>
      <c r="AH29" s="298">
        <v>0</v>
      </c>
    </row>
    <row r="30" spans="1:34" s="31" customFormat="1" ht="12.75" customHeight="1" x14ac:dyDescent="0.2">
      <c r="A30" s="690"/>
      <c r="B30" s="523">
        <v>1</v>
      </c>
      <c r="C30" s="508">
        <v>1</v>
      </c>
      <c r="D30" s="508">
        <v>1</v>
      </c>
      <c r="E30" s="509">
        <v>1</v>
      </c>
      <c r="F30" s="201">
        <v>0.57142999999999999</v>
      </c>
      <c r="G30" s="201">
        <v>0.70115000000000005</v>
      </c>
      <c r="H30" s="201">
        <v>0.71738999999999997</v>
      </c>
      <c r="I30" s="260">
        <v>0.51773000000000002</v>
      </c>
      <c r="J30" s="270">
        <v>0.28571000000000002</v>
      </c>
      <c r="K30" s="201">
        <v>0.2069</v>
      </c>
      <c r="L30" s="201">
        <v>0.19564999999999999</v>
      </c>
      <c r="M30" s="260">
        <v>0.36170000000000002</v>
      </c>
      <c r="N30" s="201">
        <v>0.14285999999999999</v>
      </c>
      <c r="O30" s="201">
        <v>9.1950000000000004E-2</v>
      </c>
      <c r="P30" s="201">
        <v>8.6959999999999996E-2</v>
      </c>
      <c r="Q30" s="302">
        <v>0.12057</v>
      </c>
      <c r="R30" s="690"/>
      <c r="S30" s="201" t="s">
        <v>452</v>
      </c>
      <c r="T30" s="201" t="s">
        <v>452</v>
      </c>
      <c r="U30" s="201" t="s">
        <v>452</v>
      </c>
      <c r="V30" s="260" t="s">
        <v>452</v>
      </c>
      <c r="W30" s="270" t="s">
        <v>452</v>
      </c>
      <c r="X30" s="201" t="s">
        <v>452</v>
      </c>
      <c r="Y30" s="201" t="s">
        <v>452</v>
      </c>
      <c r="Z30" s="260" t="s">
        <v>452</v>
      </c>
      <c r="AA30" s="201" t="s">
        <v>452</v>
      </c>
      <c r="AB30" s="201" t="s">
        <v>452</v>
      </c>
      <c r="AC30" s="201" t="s">
        <v>452</v>
      </c>
      <c r="AD30" s="260" t="s">
        <v>452</v>
      </c>
      <c r="AE30" s="201" t="s">
        <v>452</v>
      </c>
      <c r="AF30" s="201" t="s">
        <v>452</v>
      </c>
      <c r="AG30" s="201" t="s">
        <v>452</v>
      </c>
      <c r="AH30" s="302" t="s">
        <v>452</v>
      </c>
    </row>
    <row r="31" spans="1:34" s="31" customFormat="1" ht="12.75" customHeight="1" x14ac:dyDescent="0.2">
      <c r="A31" s="690" t="s">
        <v>96</v>
      </c>
      <c r="B31" s="530">
        <v>2</v>
      </c>
      <c r="C31" s="251">
        <v>32</v>
      </c>
      <c r="D31" s="251">
        <v>6</v>
      </c>
      <c r="E31" s="262">
        <v>22</v>
      </c>
      <c r="F31" s="251">
        <v>1</v>
      </c>
      <c r="G31" s="251">
        <v>8</v>
      </c>
      <c r="H31" s="251">
        <v>1</v>
      </c>
      <c r="I31" s="262">
        <v>16</v>
      </c>
      <c r="J31" s="261">
        <v>1</v>
      </c>
      <c r="K31" s="251">
        <v>24</v>
      </c>
      <c r="L31" s="251">
        <v>5</v>
      </c>
      <c r="M31" s="262">
        <v>6</v>
      </c>
      <c r="N31" s="251">
        <v>0</v>
      </c>
      <c r="O31" s="251">
        <v>0</v>
      </c>
      <c r="P31" s="251">
        <v>0</v>
      </c>
      <c r="Q31" s="298">
        <v>0</v>
      </c>
      <c r="R31" s="690" t="s">
        <v>96</v>
      </c>
      <c r="S31" s="251">
        <v>0</v>
      </c>
      <c r="T31" s="251">
        <v>0</v>
      </c>
      <c r="U31" s="251">
        <v>0</v>
      </c>
      <c r="V31" s="262">
        <v>0</v>
      </c>
      <c r="W31" s="261">
        <v>0</v>
      </c>
      <c r="X31" s="251">
        <v>0</v>
      </c>
      <c r="Y31" s="251">
        <v>0</v>
      </c>
      <c r="Z31" s="262">
        <v>0</v>
      </c>
      <c r="AA31" s="251">
        <v>0</v>
      </c>
      <c r="AB31" s="251">
        <v>0</v>
      </c>
      <c r="AC31" s="251">
        <v>0</v>
      </c>
      <c r="AD31" s="262">
        <v>0</v>
      </c>
      <c r="AE31" s="251">
        <v>0</v>
      </c>
      <c r="AF31" s="251">
        <v>0</v>
      </c>
      <c r="AG31" s="251">
        <v>0</v>
      </c>
      <c r="AH31" s="298">
        <v>0</v>
      </c>
    </row>
    <row r="32" spans="1:34" s="31" customFormat="1" ht="12.75" customHeight="1" x14ac:dyDescent="0.2">
      <c r="A32" s="690"/>
      <c r="B32" s="523">
        <v>1</v>
      </c>
      <c r="C32" s="508">
        <v>1</v>
      </c>
      <c r="D32" s="508">
        <v>1</v>
      </c>
      <c r="E32" s="509">
        <v>1</v>
      </c>
      <c r="F32" s="201">
        <v>0.5</v>
      </c>
      <c r="G32" s="201">
        <v>0.25</v>
      </c>
      <c r="H32" s="201">
        <v>0.16667000000000001</v>
      </c>
      <c r="I32" s="260">
        <v>0.72726999999999997</v>
      </c>
      <c r="J32" s="270">
        <v>0.5</v>
      </c>
      <c r="K32" s="201">
        <v>0.75</v>
      </c>
      <c r="L32" s="201">
        <v>0.83333000000000002</v>
      </c>
      <c r="M32" s="260">
        <v>0.27272999999999997</v>
      </c>
      <c r="N32" s="201" t="s">
        <v>452</v>
      </c>
      <c r="O32" s="201" t="s">
        <v>452</v>
      </c>
      <c r="P32" s="201" t="s">
        <v>452</v>
      </c>
      <c r="Q32" s="302" t="s">
        <v>452</v>
      </c>
      <c r="R32" s="690"/>
      <c r="S32" s="201" t="s">
        <v>452</v>
      </c>
      <c r="T32" s="201" t="s">
        <v>452</v>
      </c>
      <c r="U32" s="201" t="s">
        <v>452</v>
      </c>
      <c r="V32" s="260" t="s">
        <v>452</v>
      </c>
      <c r="W32" s="270" t="s">
        <v>452</v>
      </c>
      <c r="X32" s="201" t="s">
        <v>452</v>
      </c>
      <c r="Y32" s="201" t="s">
        <v>452</v>
      </c>
      <c r="Z32" s="260" t="s">
        <v>452</v>
      </c>
      <c r="AA32" s="201" t="s">
        <v>452</v>
      </c>
      <c r="AB32" s="201" t="s">
        <v>452</v>
      </c>
      <c r="AC32" s="201" t="s">
        <v>452</v>
      </c>
      <c r="AD32" s="260" t="s">
        <v>452</v>
      </c>
      <c r="AE32" s="201" t="s">
        <v>452</v>
      </c>
      <c r="AF32" s="201" t="s">
        <v>452</v>
      </c>
      <c r="AG32" s="201" t="s">
        <v>452</v>
      </c>
      <c r="AH32" s="302" t="s">
        <v>452</v>
      </c>
    </row>
    <row r="33" spans="1:38" s="31" customFormat="1" ht="12.75" customHeight="1" x14ac:dyDescent="0.2">
      <c r="A33" s="690" t="s">
        <v>97</v>
      </c>
      <c r="B33" s="530">
        <v>49</v>
      </c>
      <c r="C33" s="251">
        <v>2290</v>
      </c>
      <c r="D33" s="251">
        <v>335</v>
      </c>
      <c r="E33" s="262">
        <v>1105</v>
      </c>
      <c r="F33" s="251">
        <v>29</v>
      </c>
      <c r="G33" s="251">
        <v>1426</v>
      </c>
      <c r="H33" s="251">
        <v>220</v>
      </c>
      <c r="I33" s="262">
        <v>762</v>
      </c>
      <c r="J33" s="261">
        <v>12</v>
      </c>
      <c r="K33" s="251">
        <v>688</v>
      </c>
      <c r="L33" s="251">
        <v>86</v>
      </c>
      <c r="M33" s="262">
        <v>239</v>
      </c>
      <c r="N33" s="251">
        <v>8</v>
      </c>
      <c r="O33" s="251">
        <v>176</v>
      </c>
      <c r="P33" s="251">
        <v>29</v>
      </c>
      <c r="Q33" s="298">
        <v>104</v>
      </c>
      <c r="R33" s="690" t="s">
        <v>97</v>
      </c>
      <c r="S33" s="251">
        <v>0</v>
      </c>
      <c r="T33" s="251">
        <v>0</v>
      </c>
      <c r="U33" s="251">
        <v>0</v>
      </c>
      <c r="V33" s="262">
        <v>0</v>
      </c>
      <c r="W33" s="261">
        <v>0</v>
      </c>
      <c r="X33" s="251">
        <v>0</v>
      </c>
      <c r="Y33" s="251">
        <v>0</v>
      </c>
      <c r="Z33" s="262">
        <v>0</v>
      </c>
      <c r="AA33" s="251">
        <v>0</v>
      </c>
      <c r="AB33" s="251">
        <v>0</v>
      </c>
      <c r="AC33" s="251">
        <v>0</v>
      </c>
      <c r="AD33" s="262">
        <v>0</v>
      </c>
      <c r="AE33" s="251">
        <v>0</v>
      </c>
      <c r="AF33" s="251">
        <v>0</v>
      </c>
      <c r="AG33" s="251">
        <v>0</v>
      </c>
      <c r="AH33" s="298">
        <v>0</v>
      </c>
    </row>
    <row r="34" spans="1:38" s="31" customFormat="1" ht="12.75" customHeight="1" x14ac:dyDescent="0.2">
      <c r="A34" s="690"/>
      <c r="B34" s="523">
        <v>1</v>
      </c>
      <c r="C34" s="508">
        <v>1</v>
      </c>
      <c r="D34" s="508">
        <v>1</v>
      </c>
      <c r="E34" s="509">
        <v>1</v>
      </c>
      <c r="F34" s="201">
        <v>0.59184000000000003</v>
      </c>
      <c r="G34" s="201">
        <v>0.62270999999999999</v>
      </c>
      <c r="H34" s="201">
        <v>0.65671999999999997</v>
      </c>
      <c r="I34" s="260">
        <v>0.68959000000000004</v>
      </c>
      <c r="J34" s="270">
        <v>0.24490000000000001</v>
      </c>
      <c r="K34" s="201">
        <v>0.30043999999999998</v>
      </c>
      <c r="L34" s="201">
        <v>0.25672</v>
      </c>
      <c r="M34" s="260">
        <v>0.21629000000000001</v>
      </c>
      <c r="N34" s="201">
        <v>0.16327</v>
      </c>
      <c r="O34" s="201">
        <v>7.6859999999999998E-2</v>
      </c>
      <c r="P34" s="201">
        <v>8.6569999999999994E-2</v>
      </c>
      <c r="Q34" s="302">
        <v>9.4119999999999995E-2</v>
      </c>
      <c r="R34" s="690"/>
      <c r="S34" s="201" t="s">
        <v>452</v>
      </c>
      <c r="T34" s="201" t="s">
        <v>452</v>
      </c>
      <c r="U34" s="201" t="s">
        <v>452</v>
      </c>
      <c r="V34" s="260" t="s">
        <v>452</v>
      </c>
      <c r="W34" s="270" t="s">
        <v>452</v>
      </c>
      <c r="X34" s="201" t="s">
        <v>452</v>
      </c>
      <c r="Y34" s="201" t="s">
        <v>452</v>
      </c>
      <c r="Z34" s="260" t="s">
        <v>452</v>
      </c>
      <c r="AA34" s="201" t="s">
        <v>452</v>
      </c>
      <c r="AB34" s="201" t="s">
        <v>452</v>
      </c>
      <c r="AC34" s="201" t="s">
        <v>452</v>
      </c>
      <c r="AD34" s="260" t="s">
        <v>452</v>
      </c>
      <c r="AE34" s="201" t="s">
        <v>452</v>
      </c>
      <c r="AF34" s="201" t="s">
        <v>452</v>
      </c>
      <c r="AG34" s="201" t="s">
        <v>452</v>
      </c>
      <c r="AH34" s="302" t="s">
        <v>452</v>
      </c>
    </row>
    <row r="35" spans="1:38" s="31" customFormat="1" ht="12.75" customHeight="1" x14ac:dyDescent="0.2">
      <c r="A35" s="707" t="s">
        <v>98</v>
      </c>
      <c r="B35" s="530">
        <v>5</v>
      </c>
      <c r="C35" s="251">
        <v>188</v>
      </c>
      <c r="D35" s="251">
        <v>25</v>
      </c>
      <c r="E35" s="262">
        <v>138</v>
      </c>
      <c r="F35" s="251">
        <v>3</v>
      </c>
      <c r="G35" s="251">
        <v>100</v>
      </c>
      <c r="H35" s="251">
        <v>13</v>
      </c>
      <c r="I35" s="262">
        <v>101</v>
      </c>
      <c r="J35" s="261">
        <v>1</v>
      </c>
      <c r="K35" s="251">
        <v>56</v>
      </c>
      <c r="L35" s="251">
        <v>7</v>
      </c>
      <c r="M35" s="262">
        <v>29</v>
      </c>
      <c r="N35" s="251">
        <v>0</v>
      </c>
      <c r="O35" s="251">
        <v>0</v>
      </c>
      <c r="P35" s="251">
        <v>0</v>
      </c>
      <c r="Q35" s="298">
        <v>0</v>
      </c>
      <c r="R35" s="691" t="s">
        <v>98</v>
      </c>
      <c r="S35" s="251">
        <v>1</v>
      </c>
      <c r="T35" s="251">
        <v>32</v>
      </c>
      <c r="U35" s="251">
        <v>5</v>
      </c>
      <c r="V35" s="262">
        <v>8</v>
      </c>
      <c r="W35" s="261">
        <v>0</v>
      </c>
      <c r="X35" s="251">
        <v>0</v>
      </c>
      <c r="Y35" s="251">
        <v>0</v>
      </c>
      <c r="Z35" s="262">
        <v>0</v>
      </c>
      <c r="AA35" s="251">
        <v>0</v>
      </c>
      <c r="AB35" s="251">
        <v>0</v>
      </c>
      <c r="AC35" s="251">
        <v>0</v>
      </c>
      <c r="AD35" s="262">
        <v>0</v>
      </c>
      <c r="AE35" s="251">
        <v>0</v>
      </c>
      <c r="AF35" s="251">
        <v>0</v>
      </c>
      <c r="AG35" s="251">
        <v>0</v>
      </c>
      <c r="AH35" s="298">
        <v>0</v>
      </c>
    </row>
    <row r="36" spans="1:38" s="31" customFormat="1" ht="12.75" customHeight="1" x14ac:dyDescent="0.2">
      <c r="A36" s="692"/>
      <c r="B36" s="524">
        <v>1</v>
      </c>
      <c r="C36" s="525">
        <v>1</v>
      </c>
      <c r="D36" s="511">
        <v>1</v>
      </c>
      <c r="E36" s="512">
        <v>1</v>
      </c>
      <c r="F36" s="208">
        <v>0.6</v>
      </c>
      <c r="G36" s="216">
        <v>0.53190999999999999</v>
      </c>
      <c r="H36" s="208">
        <v>0.52</v>
      </c>
      <c r="I36" s="264">
        <v>0.73187999999999998</v>
      </c>
      <c r="J36" s="207">
        <v>0.2</v>
      </c>
      <c r="K36" s="208">
        <v>0.29787000000000002</v>
      </c>
      <c r="L36" s="208">
        <v>0.28000000000000003</v>
      </c>
      <c r="M36" s="264">
        <v>0.21013999999999999</v>
      </c>
      <c r="N36" s="508" t="s">
        <v>452</v>
      </c>
      <c r="O36" s="508" t="s">
        <v>452</v>
      </c>
      <c r="P36" s="508" t="s">
        <v>452</v>
      </c>
      <c r="Q36" s="526" t="s">
        <v>452</v>
      </c>
      <c r="R36" s="692"/>
      <c r="S36" s="208">
        <v>0.2</v>
      </c>
      <c r="T36" s="216">
        <v>0.17021</v>
      </c>
      <c r="U36" s="208">
        <v>0.2</v>
      </c>
      <c r="V36" s="264">
        <v>5.7970000000000001E-2</v>
      </c>
      <c r="W36" s="207" t="s">
        <v>452</v>
      </c>
      <c r="X36" s="208" t="s">
        <v>452</v>
      </c>
      <c r="Y36" s="208" t="s">
        <v>452</v>
      </c>
      <c r="Z36" s="264" t="s">
        <v>452</v>
      </c>
      <c r="AA36" s="508" t="s">
        <v>452</v>
      </c>
      <c r="AB36" s="508" t="s">
        <v>452</v>
      </c>
      <c r="AC36" s="508" t="s">
        <v>452</v>
      </c>
      <c r="AD36" s="509" t="s">
        <v>452</v>
      </c>
      <c r="AE36" s="508" t="s">
        <v>452</v>
      </c>
      <c r="AF36" s="508" t="s">
        <v>452</v>
      </c>
      <c r="AG36" s="508" t="s">
        <v>452</v>
      </c>
      <c r="AH36" s="526" t="s">
        <v>452</v>
      </c>
    </row>
    <row r="37" spans="1:38" s="31" customFormat="1" ht="12.75" customHeight="1" x14ac:dyDescent="0.2">
      <c r="A37" s="970" t="s">
        <v>113</v>
      </c>
      <c r="B37" s="527">
        <v>840</v>
      </c>
      <c r="C37" s="255">
        <v>31217</v>
      </c>
      <c r="D37" s="255">
        <v>4932</v>
      </c>
      <c r="E37" s="265">
        <v>17393</v>
      </c>
      <c r="F37" s="255">
        <v>516</v>
      </c>
      <c r="G37" s="255">
        <v>21169</v>
      </c>
      <c r="H37" s="255">
        <v>3297</v>
      </c>
      <c r="I37" s="265">
        <v>10852</v>
      </c>
      <c r="J37" s="255">
        <v>224</v>
      </c>
      <c r="K37" s="255">
        <v>6469</v>
      </c>
      <c r="L37" s="255">
        <v>1081</v>
      </c>
      <c r="M37" s="265">
        <v>5113</v>
      </c>
      <c r="N37" s="255">
        <v>74</v>
      </c>
      <c r="O37" s="255">
        <v>2687</v>
      </c>
      <c r="P37" s="255">
        <v>402</v>
      </c>
      <c r="Q37" s="307">
        <v>1002</v>
      </c>
      <c r="R37" s="743" t="s">
        <v>113</v>
      </c>
      <c r="S37" s="255">
        <v>25</v>
      </c>
      <c r="T37" s="255">
        <v>868</v>
      </c>
      <c r="U37" s="255">
        <v>149</v>
      </c>
      <c r="V37" s="265">
        <v>417</v>
      </c>
      <c r="W37" s="255">
        <v>1</v>
      </c>
      <c r="X37" s="255">
        <v>24</v>
      </c>
      <c r="Y37" s="255">
        <v>3</v>
      </c>
      <c r="Z37" s="265">
        <v>9</v>
      </c>
      <c r="AA37" s="255">
        <v>0</v>
      </c>
      <c r="AB37" s="255">
        <v>0</v>
      </c>
      <c r="AC37" s="255">
        <v>0</v>
      </c>
      <c r="AD37" s="265">
        <v>0</v>
      </c>
      <c r="AE37" s="255">
        <v>0</v>
      </c>
      <c r="AF37" s="255">
        <v>0</v>
      </c>
      <c r="AG37" s="255">
        <v>0</v>
      </c>
      <c r="AH37" s="307">
        <v>0</v>
      </c>
    </row>
    <row r="38" spans="1:38" ht="12.75" customHeight="1" thickBot="1" x14ac:dyDescent="0.25">
      <c r="A38" s="971"/>
      <c r="B38" s="528">
        <v>1</v>
      </c>
      <c r="C38" s="515">
        <v>1</v>
      </c>
      <c r="D38" s="515">
        <v>1</v>
      </c>
      <c r="E38" s="516">
        <v>1</v>
      </c>
      <c r="F38" s="517">
        <v>0.61429</v>
      </c>
      <c r="G38" s="517">
        <v>0.67811999999999995</v>
      </c>
      <c r="H38" s="517">
        <v>0.66849000000000003</v>
      </c>
      <c r="I38" s="518">
        <v>0.62392999999999998</v>
      </c>
      <c r="J38" s="519">
        <v>0.26667000000000002</v>
      </c>
      <c r="K38" s="517">
        <v>0.20723</v>
      </c>
      <c r="L38" s="517">
        <v>0.21918000000000001</v>
      </c>
      <c r="M38" s="518">
        <v>0.29397000000000001</v>
      </c>
      <c r="N38" s="517">
        <v>8.8099999999999998E-2</v>
      </c>
      <c r="O38" s="517">
        <v>8.6069999999999994E-2</v>
      </c>
      <c r="P38" s="517">
        <v>8.1509999999999999E-2</v>
      </c>
      <c r="Q38" s="520">
        <v>5.7610000000000001E-2</v>
      </c>
      <c r="R38" s="744"/>
      <c r="S38" s="517">
        <v>2.9760000000000002E-2</v>
      </c>
      <c r="T38" s="517">
        <v>2.7810000000000001E-2</v>
      </c>
      <c r="U38" s="517">
        <v>3.0210000000000001E-2</v>
      </c>
      <c r="V38" s="518">
        <v>2.3980000000000001E-2</v>
      </c>
      <c r="W38" s="519">
        <v>1.1900000000000001E-3</v>
      </c>
      <c r="X38" s="517">
        <v>7.6999999999999996E-4</v>
      </c>
      <c r="Y38" s="517">
        <v>6.0999999999999997E-4</v>
      </c>
      <c r="Z38" s="518">
        <v>5.1999999999999995E-4</v>
      </c>
      <c r="AA38" s="517" t="s">
        <v>452</v>
      </c>
      <c r="AB38" s="517" t="s">
        <v>452</v>
      </c>
      <c r="AC38" s="517" t="s">
        <v>452</v>
      </c>
      <c r="AD38" s="518" t="s">
        <v>452</v>
      </c>
      <c r="AE38" s="517" t="s">
        <v>452</v>
      </c>
      <c r="AF38" s="517" t="s">
        <v>452</v>
      </c>
      <c r="AG38" s="517" t="s">
        <v>452</v>
      </c>
      <c r="AH38" s="520" t="s">
        <v>452</v>
      </c>
    </row>
    <row r="40" spans="1:38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  <c r="R40" s="641" t="str">
        <f>"Anmerkungen. Datengrundlage: Volkshochschul-Statistik "&amp;Hilfswerte!B1&amp;"; Basis: "&amp;Tabelle1!$C$36&amp;" VHS."</f>
        <v>Anmerkungen. Datengrundlage: Volkshochschul-Statistik 2018; Basis: 874 VHS.</v>
      </c>
      <c r="AI40" s="642"/>
      <c r="AJ40" s="642"/>
      <c r="AK40" s="642"/>
      <c r="AL40" s="642"/>
    </row>
    <row r="42" spans="1:38" x14ac:dyDescent="0.2">
      <c r="A42" s="650" t="s">
        <v>471</v>
      </c>
      <c r="R42" s="650" t="s">
        <v>471</v>
      </c>
    </row>
    <row r="43" spans="1:38" x14ac:dyDescent="0.2">
      <c r="A43" s="650" t="s">
        <v>472</v>
      </c>
      <c r="R43" s="650" t="s">
        <v>472</v>
      </c>
      <c r="V43" s="653" t="s">
        <v>461</v>
      </c>
    </row>
    <row r="44" spans="1:38" x14ac:dyDescent="0.2">
      <c r="A44" s="651"/>
      <c r="R44" s="651"/>
    </row>
    <row r="45" spans="1:38" ht="12.75" customHeight="1" x14ac:dyDescent="0.2">
      <c r="A45" s="652" t="s">
        <v>473</v>
      </c>
      <c r="R45" s="652" t="s">
        <v>473</v>
      </c>
    </row>
  </sheetData>
  <mergeCells count="48">
    <mergeCell ref="A35:A36"/>
    <mergeCell ref="R35:R36"/>
    <mergeCell ref="A37:A38"/>
    <mergeCell ref="R37:R38"/>
    <mergeCell ref="A29:A30"/>
    <mergeCell ref="R29:R30"/>
    <mergeCell ref="A31:A32"/>
    <mergeCell ref="R31:R32"/>
    <mergeCell ref="A33:A34"/>
    <mergeCell ref="R33:R34"/>
    <mergeCell ref="A23:A24"/>
    <mergeCell ref="R23:R24"/>
    <mergeCell ref="A25:A26"/>
    <mergeCell ref="R25:R26"/>
    <mergeCell ref="A27:A28"/>
    <mergeCell ref="R27:R28"/>
    <mergeCell ref="A17:A18"/>
    <mergeCell ref="R17:R18"/>
    <mergeCell ref="A19:A20"/>
    <mergeCell ref="R19:R20"/>
    <mergeCell ref="A21:A22"/>
    <mergeCell ref="R21:R22"/>
    <mergeCell ref="A11:A12"/>
    <mergeCell ref="R11:R12"/>
    <mergeCell ref="A13:A14"/>
    <mergeCell ref="R13:R14"/>
    <mergeCell ref="A15:A16"/>
    <mergeCell ref="R15:R16"/>
    <mergeCell ref="A5:A6"/>
    <mergeCell ref="R5:R6"/>
    <mergeCell ref="A7:A8"/>
    <mergeCell ref="R7:R8"/>
    <mergeCell ref="A9:A10"/>
    <mergeCell ref="R9:R10"/>
    <mergeCell ref="AA3:AD3"/>
    <mergeCell ref="AE3:AH3"/>
    <mergeCell ref="A2:A4"/>
    <mergeCell ref="R2:R4"/>
    <mergeCell ref="A1:Q1"/>
    <mergeCell ref="R1:AH1"/>
    <mergeCell ref="B2:E3"/>
    <mergeCell ref="F2:Q2"/>
    <mergeCell ref="S2:AH2"/>
    <mergeCell ref="F3:I3"/>
    <mergeCell ref="J3:M3"/>
    <mergeCell ref="N3:Q3"/>
    <mergeCell ref="S3:V3"/>
    <mergeCell ref="W3:Z3"/>
  </mergeCells>
  <conditionalFormatting sqref="A6 A8 A10 A12 A14 A16 A18 A20 A22 A24 A26 A28 A30 A32 A34 A36">
    <cfRule type="cellIs" dxfId="148" priority="8" stopIfTrue="1" operator="equal">
      <formula>1</formula>
    </cfRule>
  </conditionalFormatting>
  <conditionalFormatting sqref="A6:Q6 A8:Q8 A10:Q10 A12:Q12 A14:Q14 A16:Q16 A18:Q18 A20:Q20 A22:Q22 A24:Q24 A26:Q26 A28:Q28 A30:Q30 A32:Q32 A34:Q34 A36:Q36">
    <cfRule type="cellIs" dxfId="147" priority="9" stopIfTrue="1" operator="lessThan">
      <formula>0.0005</formula>
    </cfRule>
  </conditionalFormatting>
  <conditionalFormatting sqref="A5:AH5 S7:AH7 A9:AH9 A11:AH11 A13:AH13 A15:AH15 A17:AH17 A19:AH19 A21:AH21 A23:AH23 A25:AH25 A27:AH27 A29:AH29 A31:AH31 A33:AH33 A35:AH35 A37:AH37">
    <cfRule type="cellIs" dxfId="146" priority="2" stopIfTrue="1" operator="equal">
      <formula>0</formula>
    </cfRule>
  </conditionalFormatting>
  <conditionalFormatting sqref="R6 R8 R10 R12 R14 R16 R18 R20 R22 R24 R26 R28 R30 R32 R34 R36">
    <cfRule type="cellIs" dxfId="145" priority="5" stopIfTrue="1" operator="equal">
      <formula>1</formula>
    </cfRule>
    <cfRule type="cellIs" dxfId="144" priority="6" stopIfTrue="1" operator="lessThan">
      <formula>0.0005</formula>
    </cfRule>
  </conditionalFormatting>
  <conditionalFormatting sqref="S6:AH6 S8:AH8 S10:AH10 S12:AH12 S14:AH14 S16:AH16 S18:AH18 S20:AH20 S22:AH22 S24:AH24 S26:AH26 S28:AH28 S30:AH30 S32:AH32 S34:AH34 S36:AH36 A38:AH38">
    <cfRule type="cellIs" dxfId="143" priority="1" stopIfTrue="1" operator="lessThan">
      <formula>0.0005</formula>
    </cfRule>
  </conditionalFormatting>
  <conditionalFormatting sqref="AM5:IV5 B7:Q7 AM7:IV7 AM9:IV9 AM11:IV11 AM13:IV13 AM15:IV15 AM17:IV17 AM19:IV19 AM21:IV21 AM23:IV23 AM25:IV25 AM27:IV27 AM29:IV29 AM31:IV31 AM33:IV33 AM35:IV35 AM37:IV37">
    <cfRule type="cellIs" dxfId="142" priority="12" stopIfTrue="1" operator="equal">
      <formula>0</formula>
    </cfRule>
  </conditionalFormatting>
  <conditionalFormatting sqref="AM6:IV6 AM8:IV8 AM10:IV10 AM12:IV12 AM14:IV14 AM16:IV16 AM18:IV18 AM20:IV20 AM22:IV22 AM24:IV24 AM26:IV26 AM28:IV28 AM30:IV30 AM32:IV32 AM34:IV34 AM36:IV36 AM38:IV38">
    <cfRule type="cellIs" dxfId="141" priority="11" stopIfTrue="1" operator="lessThan">
      <formula>0.0005</formula>
    </cfRule>
  </conditionalFormatting>
  <hyperlinks>
    <hyperlink ref="A45" r:id="rId1" display="Publikation und Tabellen stehen unter der Lizenz CC BY-SA DEED 4.0." xr:uid="{2B9863DB-5571-408E-98A2-99614EB5185A}"/>
    <hyperlink ref="R45" r:id="rId2" display="Publikation und Tabellen stehen unter der Lizenz CC BY-SA DEED 4.0." xr:uid="{77F2705C-276C-4FD9-B76B-B19AAE620C92}"/>
    <hyperlink ref="V43" r:id="rId3" xr:uid="{EB33A582-E1A2-459D-BEB9-FB308570E2A9}"/>
  </hyperlinks>
  <pageMargins left="0.78740157480314965" right="0.78740157480314965" top="0.98425196850393704" bottom="0.98425196850393704" header="0.51181102362204722" footer="0.51181102362204722"/>
  <pageSetup paperSize="9" scale="56" fitToWidth="2" fitToHeight="2" orientation="portrait" r:id="rId4"/>
  <headerFooter scaleWithDoc="0" alignWithMargins="0"/>
  <colBreaks count="1" manualBreakCount="1">
    <brk id="17" max="1048575" man="1"/>
  </colBreaks>
  <legacyDrawingHF r:id="rId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76A6F-FE69-47EB-9563-97D17E304AA6}">
  <dimension ref="A1:AD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6.140625" style="25" customWidth="1"/>
    <col min="2" max="13" width="9.140625" style="25" customWidth="1"/>
    <col min="14" max="14" width="16" style="25" customWidth="1"/>
    <col min="15" max="26" width="9.140625" style="25" customWidth="1"/>
    <col min="27" max="28" width="7.5703125" style="38" customWidth="1"/>
    <col min="29" max="29" width="8" style="38" customWidth="1"/>
    <col min="30" max="16384" width="11.42578125" style="25"/>
  </cols>
  <sheetData>
    <row r="1" spans="1:30" s="24" customFormat="1" ht="37.5" customHeight="1" thickBot="1" x14ac:dyDescent="0.25">
      <c r="A1" s="753" t="str">
        <f>"Tabelle 20: Selbstveranstaltete Ausstellungen nach Ländern und Programmbereichen " &amp;Hilfswerte!B1</f>
        <v>Tabelle 20: Selbstveranstaltete Ausstellungen nach Ländern und Programmbereichen 2018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 t="str">
        <f>"noch Tabelle 20: Selbstveranstaltete Ausstellungen nach Ländern und Programmbereichen " &amp;Hilfswerte!B1</f>
        <v>noch Tabelle 20: Selbstveranstaltete Ausstellungen nach Ländern und Programmbereichen 2018</v>
      </c>
      <c r="O1" s="753"/>
      <c r="P1" s="753"/>
      <c r="Q1" s="753"/>
      <c r="R1" s="753"/>
      <c r="S1" s="753"/>
      <c r="T1" s="753"/>
      <c r="U1" s="753"/>
      <c r="V1" s="753"/>
      <c r="W1" s="753"/>
      <c r="X1" s="753"/>
      <c r="Y1" s="753"/>
      <c r="Z1" s="753"/>
      <c r="AA1" s="59"/>
      <c r="AB1" s="59"/>
      <c r="AC1" s="59"/>
    </row>
    <row r="2" spans="1:30" s="24" customFormat="1" ht="25.5" customHeight="1" x14ac:dyDescent="0.2">
      <c r="A2" s="694" t="s">
        <v>14</v>
      </c>
      <c r="B2" s="972" t="s">
        <v>28</v>
      </c>
      <c r="C2" s="973"/>
      <c r="D2" s="974"/>
      <c r="E2" s="955" t="s">
        <v>432</v>
      </c>
      <c r="F2" s="956"/>
      <c r="G2" s="956"/>
      <c r="H2" s="956"/>
      <c r="I2" s="956"/>
      <c r="J2" s="956"/>
      <c r="K2" s="956"/>
      <c r="L2" s="956"/>
      <c r="M2" s="957"/>
      <c r="N2" s="708" t="s">
        <v>14</v>
      </c>
      <c r="O2" s="766" t="s">
        <v>432</v>
      </c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3"/>
    </row>
    <row r="3" spans="1:30" s="69" customFormat="1" ht="51" customHeight="1" x14ac:dyDescent="0.2">
      <c r="A3" s="695"/>
      <c r="B3" s="975"/>
      <c r="C3" s="976"/>
      <c r="D3" s="977"/>
      <c r="E3" s="704" t="s">
        <v>117</v>
      </c>
      <c r="F3" s="778"/>
      <c r="G3" s="778"/>
      <c r="H3" s="778" t="s">
        <v>141</v>
      </c>
      <c r="I3" s="778"/>
      <c r="J3" s="778"/>
      <c r="K3" s="778" t="s">
        <v>21</v>
      </c>
      <c r="L3" s="778"/>
      <c r="M3" s="978"/>
      <c r="N3" s="709"/>
      <c r="O3" s="778" t="s">
        <v>22</v>
      </c>
      <c r="P3" s="778"/>
      <c r="Q3" s="778"/>
      <c r="R3" s="778" t="s">
        <v>397</v>
      </c>
      <c r="S3" s="778"/>
      <c r="T3" s="778"/>
      <c r="U3" s="778" t="s">
        <v>44</v>
      </c>
      <c r="V3" s="778"/>
      <c r="W3" s="779"/>
      <c r="X3" s="779" t="s">
        <v>45</v>
      </c>
      <c r="Y3" s="703"/>
      <c r="Z3" s="705"/>
    </row>
    <row r="4" spans="1:30" ht="25.5" customHeight="1" x14ac:dyDescent="0.2">
      <c r="A4" s="695"/>
      <c r="B4" s="135" t="s">
        <v>6</v>
      </c>
      <c r="C4" s="135" t="s">
        <v>337</v>
      </c>
      <c r="D4" s="27" t="s">
        <v>338</v>
      </c>
      <c r="E4" s="136" t="s">
        <v>6</v>
      </c>
      <c r="F4" s="135" t="s">
        <v>337</v>
      </c>
      <c r="G4" s="48" t="s">
        <v>338</v>
      </c>
      <c r="H4" s="135" t="s">
        <v>6</v>
      </c>
      <c r="I4" s="135" t="s">
        <v>337</v>
      </c>
      <c r="J4" s="48" t="s">
        <v>338</v>
      </c>
      <c r="K4" s="135" t="s">
        <v>6</v>
      </c>
      <c r="L4" s="135" t="s">
        <v>337</v>
      </c>
      <c r="M4" s="137" t="s">
        <v>338</v>
      </c>
      <c r="N4" s="709"/>
      <c r="O4" s="135" t="s">
        <v>6</v>
      </c>
      <c r="P4" s="135" t="s">
        <v>337</v>
      </c>
      <c r="Q4" s="48" t="s">
        <v>338</v>
      </c>
      <c r="R4" s="135" t="s">
        <v>6</v>
      </c>
      <c r="S4" s="135" t="s">
        <v>337</v>
      </c>
      <c r="T4" s="48" t="s">
        <v>338</v>
      </c>
      <c r="U4" s="53" t="s">
        <v>6</v>
      </c>
      <c r="V4" s="53" t="s">
        <v>337</v>
      </c>
      <c r="W4" s="48" t="s">
        <v>338</v>
      </c>
      <c r="X4" s="53" t="s">
        <v>6</v>
      </c>
      <c r="Y4" s="53" t="s">
        <v>337</v>
      </c>
      <c r="Z4" s="137" t="s">
        <v>338</v>
      </c>
      <c r="AA4" s="25"/>
      <c r="AB4" s="25"/>
      <c r="AC4" s="25"/>
      <c r="AD4" s="31"/>
    </row>
    <row r="5" spans="1:30" s="31" customFormat="1" ht="12.75" customHeight="1" x14ac:dyDescent="0.2">
      <c r="A5" s="706" t="s">
        <v>83</v>
      </c>
      <c r="B5" s="505">
        <v>385</v>
      </c>
      <c r="C5" s="504">
        <v>16522</v>
      </c>
      <c r="D5" s="310">
        <v>302413</v>
      </c>
      <c r="E5" s="504">
        <v>98</v>
      </c>
      <c r="F5" s="504">
        <v>3217</v>
      </c>
      <c r="G5" s="310">
        <v>79551</v>
      </c>
      <c r="H5" s="505">
        <v>282</v>
      </c>
      <c r="I5" s="504">
        <v>13227</v>
      </c>
      <c r="J5" s="310">
        <v>218874</v>
      </c>
      <c r="K5" s="505">
        <v>4</v>
      </c>
      <c r="L5" s="504">
        <v>66</v>
      </c>
      <c r="M5" s="506">
        <v>3750</v>
      </c>
      <c r="N5" s="706" t="s">
        <v>83</v>
      </c>
      <c r="O5" s="505">
        <v>0</v>
      </c>
      <c r="P5" s="504">
        <v>0</v>
      </c>
      <c r="Q5" s="310">
        <v>0</v>
      </c>
      <c r="R5" s="504">
        <v>1</v>
      </c>
      <c r="S5" s="504">
        <v>12</v>
      </c>
      <c r="T5" s="310">
        <v>238</v>
      </c>
      <c r="U5" s="505">
        <v>0</v>
      </c>
      <c r="V5" s="504">
        <v>0</v>
      </c>
      <c r="W5" s="310">
        <v>0</v>
      </c>
      <c r="X5" s="505">
        <v>0</v>
      </c>
      <c r="Y5" s="504">
        <v>0</v>
      </c>
      <c r="Z5" s="506">
        <v>0</v>
      </c>
    </row>
    <row r="6" spans="1:30" s="31" customFormat="1" ht="12.75" customHeight="1" x14ac:dyDescent="0.2">
      <c r="A6" s="690"/>
      <c r="B6" s="507">
        <v>1</v>
      </c>
      <c r="C6" s="508">
        <v>1</v>
      </c>
      <c r="D6" s="509">
        <v>1</v>
      </c>
      <c r="E6" s="201">
        <v>0.25455</v>
      </c>
      <c r="F6" s="201">
        <v>0.19470999999999999</v>
      </c>
      <c r="G6" s="260">
        <v>0.26305000000000001</v>
      </c>
      <c r="H6" s="270">
        <v>0.73246999999999995</v>
      </c>
      <c r="I6" s="201">
        <v>0.80057</v>
      </c>
      <c r="J6" s="260">
        <v>0.72375999999999996</v>
      </c>
      <c r="K6" s="270">
        <v>1.039E-2</v>
      </c>
      <c r="L6" s="201">
        <v>3.9899999999999996E-3</v>
      </c>
      <c r="M6" s="302">
        <v>1.24E-2</v>
      </c>
      <c r="N6" s="690"/>
      <c r="O6" s="270" t="s">
        <v>452</v>
      </c>
      <c r="P6" s="201" t="s">
        <v>452</v>
      </c>
      <c r="Q6" s="260" t="s">
        <v>452</v>
      </c>
      <c r="R6" s="201">
        <v>2.5999999999999999E-3</v>
      </c>
      <c r="S6" s="201">
        <v>7.2999999999999996E-4</v>
      </c>
      <c r="T6" s="260">
        <v>7.9000000000000001E-4</v>
      </c>
      <c r="U6" s="270" t="s">
        <v>452</v>
      </c>
      <c r="V6" s="201" t="s">
        <v>452</v>
      </c>
      <c r="W6" s="260" t="s">
        <v>452</v>
      </c>
      <c r="X6" s="270" t="s">
        <v>452</v>
      </c>
      <c r="Y6" s="201" t="s">
        <v>452</v>
      </c>
      <c r="Z6" s="302" t="s">
        <v>452</v>
      </c>
    </row>
    <row r="7" spans="1:30" s="31" customFormat="1" ht="12.75" customHeight="1" x14ac:dyDescent="0.2">
      <c r="A7" s="690" t="s">
        <v>84</v>
      </c>
      <c r="B7" s="261">
        <v>448</v>
      </c>
      <c r="C7" s="251">
        <v>6122</v>
      </c>
      <c r="D7" s="262">
        <v>152567</v>
      </c>
      <c r="E7" s="251">
        <v>231</v>
      </c>
      <c r="F7" s="251">
        <v>1336</v>
      </c>
      <c r="G7" s="262">
        <v>24842</v>
      </c>
      <c r="H7" s="261">
        <v>207</v>
      </c>
      <c r="I7" s="251">
        <v>4730</v>
      </c>
      <c r="J7" s="262">
        <v>126264</v>
      </c>
      <c r="K7" s="261">
        <v>6</v>
      </c>
      <c r="L7" s="251">
        <v>18</v>
      </c>
      <c r="M7" s="298">
        <v>891</v>
      </c>
      <c r="N7" s="690" t="s">
        <v>84</v>
      </c>
      <c r="O7" s="261">
        <v>0</v>
      </c>
      <c r="P7" s="251">
        <v>0</v>
      </c>
      <c r="Q7" s="262">
        <v>0</v>
      </c>
      <c r="R7" s="251">
        <v>1</v>
      </c>
      <c r="S7" s="251">
        <v>28</v>
      </c>
      <c r="T7" s="262">
        <v>480</v>
      </c>
      <c r="U7" s="261">
        <v>1</v>
      </c>
      <c r="V7" s="251">
        <v>2</v>
      </c>
      <c r="W7" s="262">
        <v>77</v>
      </c>
      <c r="X7" s="261">
        <v>2</v>
      </c>
      <c r="Y7" s="251">
        <v>8</v>
      </c>
      <c r="Z7" s="298">
        <v>13</v>
      </c>
    </row>
    <row r="8" spans="1:30" s="31" customFormat="1" ht="12.75" customHeight="1" x14ac:dyDescent="0.2">
      <c r="A8" s="690"/>
      <c r="B8" s="507">
        <v>1</v>
      </c>
      <c r="C8" s="508">
        <v>1</v>
      </c>
      <c r="D8" s="509">
        <v>1</v>
      </c>
      <c r="E8" s="201">
        <v>0.51563000000000003</v>
      </c>
      <c r="F8" s="201">
        <v>0.21823000000000001</v>
      </c>
      <c r="G8" s="260">
        <v>0.16283</v>
      </c>
      <c r="H8" s="270">
        <v>0.46205000000000002</v>
      </c>
      <c r="I8" s="201">
        <v>0.77261999999999997</v>
      </c>
      <c r="J8" s="260">
        <v>0.8276</v>
      </c>
      <c r="K8" s="270">
        <v>1.3390000000000001E-2</v>
      </c>
      <c r="L8" s="201">
        <v>2.9399999999999999E-3</v>
      </c>
      <c r="M8" s="302">
        <v>5.8399999999999997E-3</v>
      </c>
      <c r="N8" s="690"/>
      <c r="O8" s="270" t="s">
        <v>452</v>
      </c>
      <c r="P8" s="201" t="s">
        <v>452</v>
      </c>
      <c r="Q8" s="260" t="s">
        <v>452</v>
      </c>
      <c r="R8" s="201">
        <v>2.2300000000000002E-3</v>
      </c>
      <c r="S8" s="201">
        <v>4.5700000000000003E-3</v>
      </c>
      <c r="T8" s="260">
        <v>3.15E-3</v>
      </c>
      <c r="U8" s="270">
        <v>2.2300000000000002E-3</v>
      </c>
      <c r="V8" s="201">
        <v>3.3E-4</v>
      </c>
      <c r="W8" s="260">
        <v>5.0000000000000001E-4</v>
      </c>
      <c r="X8" s="270">
        <v>4.4600000000000004E-3</v>
      </c>
      <c r="Y8" s="201">
        <v>1.31E-3</v>
      </c>
      <c r="Z8" s="302">
        <v>9.0000000000000006E-5</v>
      </c>
    </row>
    <row r="9" spans="1:30" s="31" customFormat="1" ht="12.75" customHeight="1" x14ac:dyDescent="0.2">
      <c r="A9" s="690" t="s">
        <v>85</v>
      </c>
      <c r="B9" s="261">
        <v>29</v>
      </c>
      <c r="C9" s="251">
        <v>2458</v>
      </c>
      <c r="D9" s="262">
        <v>28270</v>
      </c>
      <c r="E9" s="251">
        <v>4</v>
      </c>
      <c r="F9" s="251">
        <v>555</v>
      </c>
      <c r="G9" s="262">
        <v>8210</v>
      </c>
      <c r="H9" s="261">
        <v>25</v>
      </c>
      <c r="I9" s="251">
        <v>1903</v>
      </c>
      <c r="J9" s="262">
        <v>20060</v>
      </c>
      <c r="K9" s="261">
        <v>0</v>
      </c>
      <c r="L9" s="251">
        <v>0</v>
      </c>
      <c r="M9" s="298">
        <v>0</v>
      </c>
      <c r="N9" s="690" t="s">
        <v>85</v>
      </c>
      <c r="O9" s="261">
        <v>0</v>
      </c>
      <c r="P9" s="251">
        <v>0</v>
      </c>
      <c r="Q9" s="262">
        <v>0</v>
      </c>
      <c r="R9" s="251">
        <v>0</v>
      </c>
      <c r="S9" s="251">
        <v>0</v>
      </c>
      <c r="T9" s="262">
        <v>0</v>
      </c>
      <c r="U9" s="261">
        <v>0</v>
      </c>
      <c r="V9" s="251">
        <v>0</v>
      </c>
      <c r="W9" s="262">
        <v>0</v>
      </c>
      <c r="X9" s="261">
        <v>0</v>
      </c>
      <c r="Y9" s="251">
        <v>0</v>
      </c>
      <c r="Z9" s="298">
        <v>0</v>
      </c>
    </row>
    <row r="10" spans="1:30" s="31" customFormat="1" ht="12.75" customHeight="1" x14ac:dyDescent="0.2">
      <c r="A10" s="690"/>
      <c r="B10" s="507">
        <v>1</v>
      </c>
      <c r="C10" s="508">
        <v>1</v>
      </c>
      <c r="D10" s="509">
        <v>1</v>
      </c>
      <c r="E10" s="201">
        <v>0.13793</v>
      </c>
      <c r="F10" s="201">
        <v>0.22578999999999999</v>
      </c>
      <c r="G10" s="260">
        <v>0.29041</v>
      </c>
      <c r="H10" s="270">
        <v>0.86207</v>
      </c>
      <c r="I10" s="201">
        <v>0.77420999999999995</v>
      </c>
      <c r="J10" s="260">
        <v>0.70959000000000005</v>
      </c>
      <c r="K10" s="270" t="s">
        <v>452</v>
      </c>
      <c r="L10" s="201" t="s">
        <v>452</v>
      </c>
      <c r="M10" s="302" t="s">
        <v>452</v>
      </c>
      <c r="N10" s="690"/>
      <c r="O10" s="270" t="s">
        <v>452</v>
      </c>
      <c r="P10" s="201" t="s">
        <v>452</v>
      </c>
      <c r="Q10" s="260" t="s">
        <v>452</v>
      </c>
      <c r="R10" s="201" t="s">
        <v>452</v>
      </c>
      <c r="S10" s="201" t="s">
        <v>452</v>
      </c>
      <c r="T10" s="260" t="s">
        <v>452</v>
      </c>
      <c r="U10" s="270" t="s">
        <v>452</v>
      </c>
      <c r="V10" s="201" t="s">
        <v>452</v>
      </c>
      <c r="W10" s="260" t="s">
        <v>452</v>
      </c>
      <c r="X10" s="270" t="s">
        <v>452</v>
      </c>
      <c r="Y10" s="201" t="s">
        <v>452</v>
      </c>
      <c r="Z10" s="302" t="s">
        <v>452</v>
      </c>
    </row>
    <row r="11" spans="1:30" s="31" customFormat="1" ht="12.75" customHeight="1" x14ac:dyDescent="0.2">
      <c r="A11" s="690" t="s">
        <v>86</v>
      </c>
      <c r="B11" s="261">
        <v>42</v>
      </c>
      <c r="C11" s="251">
        <v>3016</v>
      </c>
      <c r="D11" s="262">
        <v>12066</v>
      </c>
      <c r="E11" s="251">
        <v>22</v>
      </c>
      <c r="F11" s="251">
        <v>1718</v>
      </c>
      <c r="G11" s="262">
        <v>3046</v>
      </c>
      <c r="H11" s="261">
        <v>20</v>
      </c>
      <c r="I11" s="251">
        <v>1298</v>
      </c>
      <c r="J11" s="262">
        <v>9020</v>
      </c>
      <c r="K11" s="261">
        <v>0</v>
      </c>
      <c r="L11" s="251">
        <v>0</v>
      </c>
      <c r="M11" s="298">
        <v>0</v>
      </c>
      <c r="N11" s="690" t="s">
        <v>86</v>
      </c>
      <c r="O11" s="261">
        <v>0</v>
      </c>
      <c r="P11" s="251">
        <v>0</v>
      </c>
      <c r="Q11" s="262">
        <v>0</v>
      </c>
      <c r="R11" s="251">
        <v>0</v>
      </c>
      <c r="S11" s="251">
        <v>0</v>
      </c>
      <c r="T11" s="262">
        <v>0</v>
      </c>
      <c r="U11" s="261">
        <v>0</v>
      </c>
      <c r="V11" s="251">
        <v>0</v>
      </c>
      <c r="W11" s="262">
        <v>0</v>
      </c>
      <c r="X11" s="261">
        <v>0</v>
      </c>
      <c r="Y11" s="251">
        <v>0</v>
      </c>
      <c r="Z11" s="298">
        <v>0</v>
      </c>
    </row>
    <row r="12" spans="1:30" s="31" customFormat="1" ht="12.75" customHeight="1" x14ac:dyDescent="0.2">
      <c r="A12" s="690"/>
      <c r="B12" s="507">
        <v>1</v>
      </c>
      <c r="C12" s="508">
        <v>1</v>
      </c>
      <c r="D12" s="509">
        <v>1</v>
      </c>
      <c r="E12" s="201">
        <v>0.52381</v>
      </c>
      <c r="F12" s="201">
        <v>0.56962999999999997</v>
      </c>
      <c r="G12" s="260">
        <v>0.25244</v>
      </c>
      <c r="H12" s="270">
        <v>0.47619</v>
      </c>
      <c r="I12" s="201">
        <v>0.43036999999999997</v>
      </c>
      <c r="J12" s="260">
        <v>0.74756</v>
      </c>
      <c r="K12" s="270" t="s">
        <v>452</v>
      </c>
      <c r="L12" s="201" t="s">
        <v>452</v>
      </c>
      <c r="M12" s="302" t="s">
        <v>452</v>
      </c>
      <c r="N12" s="690"/>
      <c r="O12" s="270" t="s">
        <v>452</v>
      </c>
      <c r="P12" s="201" t="s">
        <v>452</v>
      </c>
      <c r="Q12" s="260" t="s">
        <v>452</v>
      </c>
      <c r="R12" s="201" t="s">
        <v>452</v>
      </c>
      <c r="S12" s="201" t="s">
        <v>452</v>
      </c>
      <c r="T12" s="260" t="s">
        <v>452</v>
      </c>
      <c r="U12" s="270" t="s">
        <v>452</v>
      </c>
      <c r="V12" s="201" t="s">
        <v>452</v>
      </c>
      <c r="W12" s="260" t="s">
        <v>452</v>
      </c>
      <c r="X12" s="270" t="s">
        <v>452</v>
      </c>
      <c r="Y12" s="201" t="s">
        <v>452</v>
      </c>
      <c r="Z12" s="302" t="s">
        <v>452</v>
      </c>
    </row>
    <row r="13" spans="1:30" s="31" customFormat="1" ht="12.75" customHeight="1" x14ac:dyDescent="0.2">
      <c r="A13" s="690" t="s">
        <v>87</v>
      </c>
      <c r="B13" s="261">
        <v>4</v>
      </c>
      <c r="C13" s="251">
        <v>86</v>
      </c>
      <c r="D13" s="262">
        <v>1751</v>
      </c>
      <c r="E13" s="251">
        <v>1</v>
      </c>
      <c r="F13" s="251">
        <v>14</v>
      </c>
      <c r="G13" s="262">
        <v>350</v>
      </c>
      <c r="H13" s="261">
        <v>2</v>
      </c>
      <c r="I13" s="251">
        <v>44</v>
      </c>
      <c r="J13" s="262">
        <v>989</v>
      </c>
      <c r="K13" s="261">
        <v>1</v>
      </c>
      <c r="L13" s="251">
        <v>28</v>
      </c>
      <c r="M13" s="298">
        <v>412</v>
      </c>
      <c r="N13" s="690" t="s">
        <v>87</v>
      </c>
      <c r="O13" s="261">
        <v>0</v>
      </c>
      <c r="P13" s="251">
        <v>0</v>
      </c>
      <c r="Q13" s="262">
        <v>0</v>
      </c>
      <c r="R13" s="251">
        <v>0</v>
      </c>
      <c r="S13" s="251">
        <v>0</v>
      </c>
      <c r="T13" s="262">
        <v>0</v>
      </c>
      <c r="U13" s="261">
        <v>0</v>
      </c>
      <c r="V13" s="251">
        <v>0</v>
      </c>
      <c r="W13" s="262">
        <v>0</v>
      </c>
      <c r="X13" s="261">
        <v>0</v>
      </c>
      <c r="Y13" s="251">
        <v>0</v>
      </c>
      <c r="Z13" s="298">
        <v>0</v>
      </c>
    </row>
    <row r="14" spans="1:30" s="31" customFormat="1" ht="12.75" customHeight="1" x14ac:dyDescent="0.2">
      <c r="A14" s="690"/>
      <c r="B14" s="507">
        <v>1</v>
      </c>
      <c r="C14" s="508">
        <v>1</v>
      </c>
      <c r="D14" s="509">
        <v>1</v>
      </c>
      <c r="E14" s="201">
        <v>0.25</v>
      </c>
      <c r="F14" s="201">
        <v>0.16278999999999999</v>
      </c>
      <c r="G14" s="260">
        <v>0.19989000000000001</v>
      </c>
      <c r="H14" s="270">
        <v>0.5</v>
      </c>
      <c r="I14" s="201">
        <v>0.51163000000000003</v>
      </c>
      <c r="J14" s="260">
        <v>0.56481999999999999</v>
      </c>
      <c r="K14" s="270">
        <v>0.25</v>
      </c>
      <c r="L14" s="201">
        <v>0.32557999999999998</v>
      </c>
      <c r="M14" s="302">
        <v>0.23529</v>
      </c>
      <c r="N14" s="690"/>
      <c r="O14" s="270" t="s">
        <v>452</v>
      </c>
      <c r="P14" s="201" t="s">
        <v>452</v>
      </c>
      <c r="Q14" s="260" t="s">
        <v>452</v>
      </c>
      <c r="R14" s="201" t="s">
        <v>452</v>
      </c>
      <c r="S14" s="201" t="s">
        <v>452</v>
      </c>
      <c r="T14" s="260" t="s">
        <v>452</v>
      </c>
      <c r="U14" s="270" t="s">
        <v>452</v>
      </c>
      <c r="V14" s="201" t="s">
        <v>452</v>
      </c>
      <c r="W14" s="260" t="s">
        <v>452</v>
      </c>
      <c r="X14" s="270" t="s">
        <v>452</v>
      </c>
      <c r="Y14" s="201" t="s">
        <v>452</v>
      </c>
      <c r="Z14" s="302" t="s">
        <v>452</v>
      </c>
    </row>
    <row r="15" spans="1:30" s="31" customFormat="1" ht="12.75" customHeight="1" x14ac:dyDescent="0.2">
      <c r="A15" s="690" t="s">
        <v>88</v>
      </c>
      <c r="B15" s="261">
        <v>0</v>
      </c>
      <c r="C15" s="251">
        <v>0</v>
      </c>
      <c r="D15" s="262">
        <v>0</v>
      </c>
      <c r="E15" s="251">
        <v>0</v>
      </c>
      <c r="F15" s="251">
        <v>0</v>
      </c>
      <c r="G15" s="262">
        <v>0</v>
      </c>
      <c r="H15" s="261">
        <v>0</v>
      </c>
      <c r="I15" s="251">
        <v>0</v>
      </c>
      <c r="J15" s="262">
        <v>0</v>
      </c>
      <c r="K15" s="261">
        <v>0</v>
      </c>
      <c r="L15" s="251">
        <v>0</v>
      </c>
      <c r="M15" s="298">
        <v>0</v>
      </c>
      <c r="N15" s="690" t="s">
        <v>88</v>
      </c>
      <c r="O15" s="261">
        <v>0</v>
      </c>
      <c r="P15" s="251">
        <v>0</v>
      </c>
      <c r="Q15" s="262">
        <v>0</v>
      </c>
      <c r="R15" s="251">
        <v>0</v>
      </c>
      <c r="S15" s="251">
        <v>0</v>
      </c>
      <c r="T15" s="262">
        <v>0</v>
      </c>
      <c r="U15" s="261">
        <v>0</v>
      </c>
      <c r="V15" s="251">
        <v>0</v>
      </c>
      <c r="W15" s="262">
        <v>0</v>
      </c>
      <c r="X15" s="261">
        <v>0</v>
      </c>
      <c r="Y15" s="251">
        <v>0</v>
      </c>
      <c r="Z15" s="298">
        <v>0</v>
      </c>
    </row>
    <row r="16" spans="1:30" s="31" customFormat="1" ht="12.75" customHeight="1" x14ac:dyDescent="0.2">
      <c r="A16" s="690"/>
      <c r="B16" s="507" t="s">
        <v>452</v>
      </c>
      <c r="C16" s="508" t="s">
        <v>452</v>
      </c>
      <c r="D16" s="509" t="s">
        <v>452</v>
      </c>
      <c r="E16" s="201" t="s">
        <v>452</v>
      </c>
      <c r="F16" s="201" t="s">
        <v>452</v>
      </c>
      <c r="G16" s="260" t="s">
        <v>452</v>
      </c>
      <c r="H16" s="270" t="s">
        <v>452</v>
      </c>
      <c r="I16" s="201" t="s">
        <v>452</v>
      </c>
      <c r="J16" s="260" t="s">
        <v>452</v>
      </c>
      <c r="K16" s="270" t="s">
        <v>452</v>
      </c>
      <c r="L16" s="201" t="s">
        <v>452</v>
      </c>
      <c r="M16" s="302" t="s">
        <v>452</v>
      </c>
      <c r="N16" s="690"/>
      <c r="O16" s="270" t="s">
        <v>452</v>
      </c>
      <c r="P16" s="201" t="s">
        <v>452</v>
      </c>
      <c r="Q16" s="260" t="s">
        <v>452</v>
      </c>
      <c r="R16" s="201" t="s">
        <v>452</v>
      </c>
      <c r="S16" s="201" t="s">
        <v>452</v>
      </c>
      <c r="T16" s="260" t="s">
        <v>452</v>
      </c>
      <c r="U16" s="270" t="s">
        <v>452</v>
      </c>
      <c r="V16" s="201" t="s">
        <v>452</v>
      </c>
      <c r="W16" s="260" t="s">
        <v>452</v>
      </c>
      <c r="X16" s="270" t="s">
        <v>452</v>
      </c>
      <c r="Y16" s="201" t="s">
        <v>452</v>
      </c>
      <c r="Z16" s="302" t="s">
        <v>452</v>
      </c>
    </row>
    <row r="17" spans="1:26" s="31" customFormat="1" ht="12.75" customHeight="1" x14ac:dyDescent="0.2">
      <c r="A17" s="690" t="s">
        <v>89</v>
      </c>
      <c r="B17" s="261">
        <v>70</v>
      </c>
      <c r="C17" s="251">
        <v>2307</v>
      </c>
      <c r="D17" s="262">
        <v>42903</v>
      </c>
      <c r="E17" s="251">
        <v>30</v>
      </c>
      <c r="F17" s="251">
        <v>852</v>
      </c>
      <c r="G17" s="262">
        <v>17159</v>
      </c>
      <c r="H17" s="261">
        <v>33</v>
      </c>
      <c r="I17" s="251">
        <v>1417</v>
      </c>
      <c r="J17" s="262">
        <v>22615</v>
      </c>
      <c r="K17" s="261">
        <v>3</v>
      </c>
      <c r="L17" s="251">
        <v>3</v>
      </c>
      <c r="M17" s="298">
        <v>1770</v>
      </c>
      <c r="N17" s="690" t="s">
        <v>89</v>
      </c>
      <c r="O17" s="261">
        <v>2</v>
      </c>
      <c r="P17" s="251">
        <v>32</v>
      </c>
      <c r="Q17" s="262">
        <v>270</v>
      </c>
      <c r="R17" s="251">
        <v>0</v>
      </c>
      <c r="S17" s="251">
        <v>0</v>
      </c>
      <c r="T17" s="262">
        <v>0</v>
      </c>
      <c r="U17" s="261">
        <v>2</v>
      </c>
      <c r="V17" s="251">
        <v>3</v>
      </c>
      <c r="W17" s="262">
        <v>1089</v>
      </c>
      <c r="X17" s="261">
        <v>0</v>
      </c>
      <c r="Y17" s="251">
        <v>0</v>
      </c>
      <c r="Z17" s="298">
        <v>0</v>
      </c>
    </row>
    <row r="18" spans="1:26" s="31" customFormat="1" ht="12.75" customHeight="1" x14ac:dyDescent="0.2">
      <c r="A18" s="690"/>
      <c r="B18" s="507">
        <v>1</v>
      </c>
      <c r="C18" s="508">
        <v>1</v>
      </c>
      <c r="D18" s="509">
        <v>1</v>
      </c>
      <c r="E18" s="201">
        <v>0.42857000000000001</v>
      </c>
      <c r="F18" s="201">
        <v>0.36931000000000003</v>
      </c>
      <c r="G18" s="260">
        <v>0.39995000000000003</v>
      </c>
      <c r="H18" s="270">
        <v>0.47143000000000002</v>
      </c>
      <c r="I18" s="201">
        <v>0.61421999999999999</v>
      </c>
      <c r="J18" s="260">
        <v>0.52712000000000003</v>
      </c>
      <c r="K18" s="270">
        <v>4.2860000000000002E-2</v>
      </c>
      <c r="L18" s="201">
        <v>1.2999999999999999E-3</v>
      </c>
      <c r="M18" s="302">
        <v>4.1259999999999998E-2</v>
      </c>
      <c r="N18" s="690"/>
      <c r="O18" s="270">
        <v>2.8570000000000002E-2</v>
      </c>
      <c r="P18" s="201">
        <v>1.387E-2</v>
      </c>
      <c r="Q18" s="260">
        <v>6.2899999999999996E-3</v>
      </c>
      <c r="R18" s="201" t="s">
        <v>452</v>
      </c>
      <c r="S18" s="201" t="s">
        <v>452</v>
      </c>
      <c r="T18" s="260" t="s">
        <v>452</v>
      </c>
      <c r="U18" s="270">
        <v>2.8570000000000002E-2</v>
      </c>
      <c r="V18" s="201">
        <v>1.2999999999999999E-3</v>
      </c>
      <c r="W18" s="260">
        <v>2.538E-2</v>
      </c>
      <c r="X18" s="270" t="s">
        <v>452</v>
      </c>
      <c r="Y18" s="201" t="s">
        <v>452</v>
      </c>
      <c r="Z18" s="302" t="s">
        <v>452</v>
      </c>
    </row>
    <row r="19" spans="1:26" s="31" customFormat="1" ht="12.75" customHeight="1" x14ac:dyDescent="0.2">
      <c r="A19" s="690" t="s">
        <v>90</v>
      </c>
      <c r="B19" s="261">
        <v>34</v>
      </c>
      <c r="C19" s="251">
        <v>2372</v>
      </c>
      <c r="D19" s="262">
        <v>11723</v>
      </c>
      <c r="E19" s="251">
        <v>16</v>
      </c>
      <c r="F19" s="251">
        <v>1128</v>
      </c>
      <c r="G19" s="262">
        <v>6347</v>
      </c>
      <c r="H19" s="261">
        <v>18</v>
      </c>
      <c r="I19" s="251">
        <v>1244</v>
      </c>
      <c r="J19" s="262">
        <v>5376</v>
      </c>
      <c r="K19" s="261">
        <v>0</v>
      </c>
      <c r="L19" s="251">
        <v>0</v>
      </c>
      <c r="M19" s="298">
        <v>0</v>
      </c>
      <c r="N19" s="690" t="s">
        <v>90</v>
      </c>
      <c r="O19" s="261">
        <v>0</v>
      </c>
      <c r="P19" s="251">
        <v>0</v>
      </c>
      <c r="Q19" s="262">
        <v>0</v>
      </c>
      <c r="R19" s="251">
        <v>0</v>
      </c>
      <c r="S19" s="251">
        <v>0</v>
      </c>
      <c r="T19" s="262">
        <v>0</v>
      </c>
      <c r="U19" s="261">
        <v>0</v>
      </c>
      <c r="V19" s="251">
        <v>0</v>
      </c>
      <c r="W19" s="262">
        <v>0</v>
      </c>
      <c r="X19" s="261">
        <v>0</v>
      </c>
      <c r="Y19" s="251">
        <v>0</v>
      </c>
      <c r="Z19" s="298">
        <v>0</v>
      </c>
    </row>
    <row r="20" spans="1:26" s="31" customFormat="1" ht="12.75" customHeight="1" x14ac:dyDescent="0.2">
      <c r="A20" s="690"/>
      <c r="B20" s="507">
        <v>1</v>
      </c>
      <c r="C20" s="508">
        <v>1</v>
      </c>
      <c r="D20" s="509">
        <v>1</v>
      </c>
      <c r="E20" s="201">
        <v>0.47059000000000001</v>
      </c>
      <c r="F20" s="201">
        <v>0.47554999999999997</v>
      </c>
      <c r="G20" s="260">
        <v>0.54140999999999995</v>
      </c>
      <c r="H20" s="270">
        <v>0.52941000000000005</v>
      </c>
      <c r="I20" s="201">
        <v>0.52444999999999997</v>
      </c>
      <c r="J20" s="260">
        <v>0.45859</v>
      </c>
      <c r="K20" s="270" t="s">
        <v>452</v>
      </c>
      <c r="L20" s="201" t="s">
        <v>452</v>
      </c>
      <c r="M20" s="302" t="s">
        <v>452</v>
      </c>
      <c r="N20" s="690"/>
      <c r="O20" s="270" t="s">
        <v>452</v>
      </c>
      <c r="P20" s="201" t="s">
        <v>452</v>
      </c>
      <c r="Q20" s="260" t="s">
        <v>452</v>
      </c>
      <c r="R20" s="201" t="s">
        <v>452</v>
      </c>
      <c r="S20" s="201" t="s">
        <v>452</v>
      </c>
      <c r="T20" s="260" t="s">
        <v>452</v>
      </c>
      <c r="U20" s="270" t="s">
        <v>452</v>
      </c>
      <c r="V20" s="201" t="s">
        <v>452</v>
      </c>
      <c r="W20" s="260" t="s">
        <v>452</v>
      </c>
      <c r="X20" s="270" t="s">
        <v>452</v>
      </c>
      <c r="Y20" s="201" t="s">
        <v>452</v>
      </c>
      <c r="Z20" s="302" t="s">
        <v>452</v>
      </c>
    </row>
    <row r="21" spans="1:26" s="31" customFormat="1" ht="12.75" customHeight="1" x14ac:dyDescent="0.2">
      <c r="A21" s="690" t="s">
        <v>91</v>
      </c>
      <c r="B21" s="261">
        <v>119</v>
      </c>
      <c r="C21" s="251">
        <v>4841</v>
      </c>
      <c r="D21" s="262">
        <v>30530</v>
      </c>
      <c r="E21" s="251">
        <v>23</v>
      </c>
      <c r="F21" s="251">
        <v>605</v>
      </c>
      <c r="G21" s="262">
        <v>9460</v>
      </c>
      <c r="H21" s="261">
        <v>87</v>
      </c>
      <c r="I21" s="251">
        <v>4128</v>
      </c>
      <c r="J21" s="262">
        <v>18143</v>
      </c>
      <c r="K21" s="261">
        <v>5</v>
      </c>
      <c r="L21" s="251">
        <v>47</v>
      </c>
      <c r="M21" s="298">
        <v>2309</v>
      </c>
      <c r="N21" s="690" t="s">
        <v>91</v>
      </c>
      <c r="O21" s="261">
        <v>1</v>
      </c>
      <c r="P21" s="251">
        <v>1</v>
      </c>
      <c r="Q21" s="262">
        <v>18</v>
      </c>
      <c r="R21" s="251">
        <v>3</v>
      </c>
      <c r="S21" s="251">
        <v>60</v>
      </c>
      <c r="T21" s="262">
        <v>600</v>
      </c>
      <c r="U21" s="261">
        <v>0</v>
      </c>
      <c r="V21" s="251">
        <v>0</v>
      </c>
      <c r="W21" s="262">
        <v>0</v>
      </c>
      <c r="X21" s="261">
        <v>0</v>
      </c>
      <c r="Y21" s="251">
        <v>0</v>
      </c>
      <c r="Z21" s="298">
        <v>0</v>
      </c>
    </row>
    <row r="22" spans="1:26" s="31" customFormat="1" ht="12.75" customHeight="1" x14ac:dyDescent="0.2">
      <c r="A22" s="690"/>
      <c r="B22" s="507">
        <v>1</v>
      </c>
      <c r="C22" s="508">
        <v>1</v>
      </c>
      <c r="D22" s="509">
        <v>1</v>
      </c>
      <c r="E22" s="201">
        <v>0.19328000000000001</v>
      </c>
      <c r="F22" s="201">
        <v>0.12497</v>
      </c>
      <c r="G22" s="260">
        <v>0.30986000000000002</v>
      </c>
      <c r="H22" s="270">
        <v>0.73109000000000002</v>
      </c>
      <c r="I22" s="201">
        <v>0.85272000000000003</v>
      </c>
      <c r="J22" s="260">
        <v>0.59426999999999996</v>
      </c>
      <c r="K22" s="270">
        <v>4.2020000000000002E-2</v>
      </c>
      <c r="L22" s="201">
        <v>9.7099999999999999E-3</v>
      </c>
      <c r="M22" s="302">
        <v>7.5630000000000003E-2</v>
      </c>
      <c r="N22" s="690"/>
      <c r="O22" s="270">
        <v>8.3999999999999995E-3</v>
      </c>
      <c r="P22" s="201">
        <v>2.1000000000000001E-4</v>
      </c>
      <c r="Q22" s="260">
        <v>5.9000000000000003E-4</v>
      </c>
      <c r="R22" s="201">
        <v>2.521E-2</v>
      </c>
      <c r="S22" s="201">
        <v>1.239E-2</v>
      </c>
      <c r="T22" s="260">
        <v>1.9650000000000001E-2</v>
      </c>
      <c r="U22" s="270" t="s">
        <v>452</v>
      </c>
      <c r="V22" s="201" t="s">
        <v>452</v>
      </c>
      <c r="W22" s="260" t="s">
        <v>452</v>
      </c>
      <c r="X22" s="270" t="s">
        <v>452</v>
      </c>
      <c r="Y22" s="201" t="s">
        <v>452</v>
      </c>
      <c r="Z22" s="302" t="s">
        <v>452</v>
      </c>
    </row>
    <row r="23" spans="1:26" s="31" customFormat="1" ht="12.75" customHeight="1" x14ac:dyDescent="0.2">
      <c r="A23" s="690" t="s">
        <v>92</v>
      </c>
      <c r="B23" s="261">
        <v>183</v>
      </c>
      <c r="C23" s="251">
        <v>5085</v>
      </c>
      <c r="D23" s="262">
        <v>86980</v>
      </c>
      <c r="E23" s="251">
        <v>90</v>
      </c>
      <c r="F23" s="251">
        <v>2247</v>
      </c>
      <c r="G23" s="262">
        <v>37329</v>
      </c>
      <c r="H23" s="261">
        <v>90</v>
      </c>
      <c r="I23" s="251">
        <v>2757</v>
      </c>
      <c r="J23" s="262">
        <v>48631</v>
      </c>
      <c r="K23" s="261">
        <v>1</v>
      </c>
      <c r="L23" s="251">
        <v>22</v>
      </c>
      <c r="M23" s="298">
        <v>250</v>
      </c>
      <c r="N23" s="690" t="s">
        <v>92</v>
      </c>
      <c r="O23" s="261">
        <v>0</v>
      </c>
      <c r="P23" s="251">
        <v>0</v>
      </c>
      <c r="Q23" s="262">
        <v>0</v>
      </c>
      <c r="R23" s="251">
        <v>2</v>
      </c>
      <c r="S23" s="251">
        <v>59</v>
      </c>
      <c r="T23" s="262">
        <v>770</v>
      </c>
      <c r="U23" s="261">
        <v>0</v>
      </c>
      <c r="V23" s="251">
        <v>0</v>
      </c>
      <c r="W23" s="262">
        <v>0</v>
      </c>
      <c r="X23" s="261">
        <v>0</v>
      </c>
      <c r="Y23" s="251">
        <v>0</v>
      </c>
      <c r="Z23" s="298">
        <v>0</v>
      </c>
    </row>
    <row r="24" spans="1:26" s="31" customFormat="1" ht="12.75" customHeight="1" x14ac:dyDescent="0.2">
      <c r="A24" s="690"/>
      <c r="B24" s="507">
        <v>1</v>
      </c>
      <c r="C24" s="508">
        <v>1</v>
      </c>
      <c r="D24" s="509">
        <v>1</v>
      </c>
      <c r="E24" s="201">
        <v>0.49180000000000001</v>
      </c>
      <c r="F24" s="201">
        <v>0.44189000000000001</v>
      </c>
      <c r="G24" s="260">
        <v>0.42917</v>
      </c>
      <c r="H24" s="270">
        <v>0.49180000000000001</v>
      </c>
      <c r="I24" s="201">
        <v>0.54218</v>
      </c>
      <c r="J24" s="260">
        <v>0.55911</v>
      </c>
      <c r="K24" s="270">
        <v>5.4599999999999996E-3</v>
      </c>
      <c r="L24" s="201">
        <v>4.3299999999999996E-3</v>
      </c>
      <c r="M24" s="302">
        <v>2.8700000000000002E-3</v>
      </c>
      <c r="N24" s="690"/>
      <c r="O24" s="270" t="s">
        <v>452</v>
      </c>
      <c r="P24" s="201" t="s">
        <v>452</v>
      </c>
      <c r="Q24" s="260" t="s">
        <v>452</v>
      </c>
      <c r="R24" s="201">
        <v>1.093E-2</v>
      </c>
      <c r="S24" s="201">
        <v>1.1599999999999999E-2</v>
      </c>
      <c r="T24" s="260">
        <v>8.8500000000000002E-3</v>
      </c>
      <c r="U24" s="270" t="s">
        <v>452</v>
      </c>
      <c r="V24" s="201" t="s">
        <v>452</v>
      </c>
      <c r="W24" s="260" t="s">
        <v>452</v>
      </c>
      <c r="X24" s="270" t="s">
        <v>452</v>
      </c>
      <c r="Y24" s="201" t="s">
        <v>452</v>
      </c>
      <c r="Z24" s="302" t="s">
        <v>452</v>
      </c>
    </row>
    <row r="25" spans="1:26" s="31" customFormat="1" ht="12.75" customHeight="1" x14ac:dyDescent="0.2">
      <c r="A25" s="690" t="s">
        <v>93</v>
      </c>
      <c r="B25" s="261">
        <v>59</v>
      </c>
      <c r="C25" s="251">
        <v>1383</v>
      </c>
      <c r="D25" s="262">
        <v>14565</v>
      </c>
      <c r="E25" s="251">
        <v>15</v>
      </c>
      <c r="F25" s="251">
        <v>416</v>
      </c>
      <c r="G25" s="262">
        <v>5386</v>
      </c>
      <c r="H25" s="261">
        <v>41</v>
      </c>
      <c r="I25" s="251">
        <v>933</v>
      </c>
      <c r="J25" s="262">
        <v>9094</v>
      </c>
      <c r="K25" s="261">
        <v>1</v>
      </c>
      <c r="L25" s="251">
        <v>1</v>
      </c>
      <c r="M25" s="298">
        <v>25</v>
      </c>
      <c r="N25" s="690" t="s">
        <v>93</v>
      </c>
      <c r="O25" s="261">
        <v>0</v>
      </c>
      <c r="P25" s="251">
        <v>0</v>
      </c>
      <c r="Q25" s="262">
        <v>0</v>
      </c>
      <c r="R25" s="251">
        <v>0</v>
      </c>
      <c r="S25" s="251">
        <v>0</v>
      </c>
      <c r="T25" s="262">
        <v>0</v>
      </c>
      <c r="U25" s="261">
        <v>0</v>
      </c>
      <c r="V25" s="251">
        <v>0</v>
      </c>
      <c r="W25" s="262">
        <v>0</v>
      </c>
      <c r="X25" s="261">
        <v>2</v>
      </c>
      <c r="Y25" s="251">
        <v>33</v>
      </c>
      <c r="Z25" s="298">
        <v>60</v>
      </c>
    </row>
    <row r="26" spans="1:26" s="31" customFormat="1" ht="12.75" customHeight="1" x14ac:dyDescent="0.2">
      <c r="A26" s="690"/>
      <c r="B26" s="507">
        <v>1</v>
      </c>
      <c r="C26" s="508">
        <v>1</v>
      </c>
      <c r="D26" s="509">
        <v>1</v>
      </c>
      <c r="E26" s="201">
        <v>0.25424000000000002</v>
      </c>
      <c r="F26" s="201">
        <v>0.30080000000000001</v>
      </c>
      <c r="G26" s="260">
        <v>0.36979000000000001</v>
      </c>
      <c r="H26" s="270">
        <v>0.69491999999999998</v>
      </c>
      <c r="I26" s="201">
        <v>0.67462</v>
      </c>
      <c r="J26" s="260">
        <v>0.62436999999999998</v>
      </c>
      <c r="K26" s="270">
        <v>1.695E-2</v>
      </c>
      <c r="L26" s="201">
        <v>7.2000000000000005E-4</v>
      </c>
      <c r="M26" s="302">
        <v>1.72E-3</v>
      </c>
      <c r="N26" s="690"/>
      <c r="O26" s="270" t="s">
        <v>452</v>
      </c>
      <c r="P26" s="201" t="s">
        <v>452</v>
      </c>
      <c r="Q26" s="260" t="s">
        <v>452</v>
      </c>
      <c r="R26" s="201" t="s">
        <v>452</v>
      </c>
      <c r="S26" s="201" t="s">
        <v>452</v>
      </c>
      <c r="T26" s="260" t="s">
        <v>452</v>
      </c>
      <c r="U26" s="270" t="s">
        <v>452</v>
      </c>
      <c r="V26" s="201" t="s">
        <v>452</v>
      </c>
      <c r="W26" s="260" t="s">
        <v>452</v>
      </c>
      <c r="X26" s="270">
        <v>3.39E-2</v>
      </c>
      <c r="Y26" s="201">
        <v>2.3859999999999999E-2</v>
      </c>
      <c r="Z26" s="302">
        <v>4.1200000000000004E-3</v>
      </c>
    </row>
    <row r="27" spans="1:26" s="31" customFormat="1" ht="12.75" customHeight="1" x14ac:dyDescent="0.2">
      <c r="A27" s="690" t="s">
        <v>94</v>
      </c>
      <c r="B27" s="261">
        <v>28</v>
      </c>
      <c r="C27" s="251">
        <v>335</v>
      </c>
      <c r="D27" s="262">
        <v>10597</v>
      </c>
      <c r="E27" s="251">
        <v>5</v>
      </c>
      <c r="F27" s="251">
        <v>44</v>
      </c>
      <c r="G27" s="262">
        <v>3600</v>
      </c>
      <c r="H27" s="261">
        <v>23</v>
      </c>
      <c r="I27" s="251">
        <v>291</v>
      </c>
      <c r="J27" s="262">
        <v>6997</v>
      </c>
      <c r="K27" s="261">
        <v>0</v>
      </c>
      <c r="L27" s="251">
        <v>0</v>
      </c>
      <c r="M27" s="298">
        <v>0</v>
      </c>
      <c r="N27" s="690" t="s">
        <v>94</v>
      </c>
      <c r="O27" s="261">
        <v>0</v>
      </c>
      <c r="P27" s="251">
        <v>0</v>
      </c>
      <c r="Q27" s="262">
        <v>0</v>
      </c>
      <c r="R27" s="251">
        <v>0</v>
      </c>
      <c r="S27" s="251">
        <v>0</v>
      </c>
      <c r="T27" s="262">
        <v>0</v>
      </c>
      <c r="U27" s="261">
        <v>0</v>
      </c>
      <c r="V27" s="251">
        <v>0</v>
      </c>
      <c r="W27" s="262">
        <v>0</v>
      </c>
      <c r="X27" s="261">
        <v>0</v>
      </c>
      <c r="Y27" s="251">
        <v>0</v>
      </c>
      <c r="Z27" s="298">
        <v>0</v>
      </c>
    </row>
    <row r="28" spans="1:26" s="31" customFormat="1" ht="12.75" customHeight="1" x14ac:dyDescent="0.2">
      <c r="A28" s="690"/>
      <c r="B28" s="507">
        <v>1</v>
      </c>
      <c r="C28" s="508">
        <v>1</v>
      </c>
      <c r="D28" s="509">
        <v>1</v>
      </c>
      <c r="E28" s="201">
        <v>0.17857000000000001</v>
      </c>
      <c r="F28" s="201">
        <v>0.13134000000000001</v>
      </c>
      <c r="G28" s="260">
        <v>0.33972000000000002</v>
      </c>
      <c r="H28" s="270">
        <v>0.82142999999999999</v>
      </c>
      <c r="I28" s="201">
        <v>0.86865999999999999</v>
      </c>
      <c r="J28" s="260">
        <v>0.66027999999999998</v>
      </c>
      <c r="K28" s="270" t="s">
        <v>452</v>
      </c>
      <c r="L28" s="201" t="s">
        <v>452</v>
      </c>
      <c r="M28" s="302" t="s">
        <v>452</v>
      </c>
      <c r="N28" s="690"/>
      <c r="O28" s="270" t="s">
        <v>452</v>
      </c>
      <c r="P28" s="201" t="s">
        <v>452</v>
      </c>
      <c r="Q28" s="260" t="s">
        <v>452</v>
      </c>
      <c r="R28" s="201" t="s">
        <v>452</v>
      </c>
      <c r="S28" s="201" t="s">
        <v>452</v>
      </c>
      <c r="T28" s="260" t="s">
        <v>452</v>
      </c>
      <c r="U28" s="270" t="s">
        <v>452</v>
      </c>
      <c r="V28" s="201" t="s">
        <v>452</v>
      </c>
      <c r="W28" s="260" t="s">
        <v>452</v>
      </c>
      <c r="X28" s="270" t="s">
        <v>452</v>
      </c>
      <c r="Y28" s="201" t="s">
        <v>452</v>
      </c>
      <c r="Z28" s="302" t="s">
        <v>452</v>
      </c>
    </row>
    <row r="29" spans="1:26" s="31" customFormat="1" ht="12.75" customHeight="1" x14ac:dyDescent="0.2">
      <c r="A29" s="690" t="s">
        <v>95</v>
      </c>
      <c r="B29" s="261">
        <v>30</v>
      </c>
      <c r="C29" s="251">
        <v>2382</v>
      </c>
      <c r="D29" s="262">
        <v>8228</v>
      </c>
      <c r="E29" s="251">
        <v>12</v>
      </c>
      <c r="F29" s="251">
        <v>645</v>
      </c>
      <c r="G29" s="262">
        <v>2907</v>
      </c>
      <c r="H29" s="261">
        <v>16</v>
      </c>
      <c r="I29" s="251">
        <v>1524</v>
      </c>
      <c r="J29" s="262">
        <v>4227</v>
      </c>
      <c r="K29" s="261">
        <v>2</v>
      </c>
      <c r="L29" s="251">
        <v>213</v>
      </c>
      <c r="M29" s="298">
        <v>1094</v>
      </c>
      <c r="N29" s="690" t="s">
        <v>95</v>
      </c>
      <c r="O29" s="261">
        <v>0</v>
      </c>
      <c r="P29" s="251">
        <v>0</v>
      </c>
      <c r="Q29" s="262">
        <v>0</v>
      </c>
      <c r="R29" s="251">
        <v>0</v>
      </c>
      <c r="S29" s="251">
        <v>0</v>
      </c>
      <c r="T29" s="262">
        <v>0</v>
      </c>
      <c r="U29" s="261">
        <v>0</v>
      </c>
      <c r="V29" s="251">
        <v>0</v>
      </c>
      <c r="W29" s="262">
        <v>0</v>
      </c>
      <c r="X29" s="261">
        <v>0</v>
      </c>
      <c r="Y29" s="251">
        <v>0</v>
      </c>
      <c r="Z29" s="298">
        <v>0</v>
      </c>
    </row>
    <row r="30" spans="1:26" s="31" customFormat="1" ht="12.75" customHeight="1" x14ac:dyDescent="0.2">
      <c r="A30" s="690"/>
      <c r="B30" s="507">
        <v>1</v>
      </c>
      <c r="C30" s="508">
        <v>1</v>
      </c>
      <c r="D30" s="509">
        <v>1</v>
      </c>
      <c r="E30" s="201">
        <v>0.4</v>
      </c>
      <c r="F30" s="201">
        <v>0.27078000000000002</v>
      </c>
      <c r="G30" s="260">
        <v>0.35331000000000001</v>
      </c>
      <c r="H30" s="270">
        <v>0.53332999999999997</v>
      </c>
      <c r="I30" s="201">
        <v>0.63980000000000004</v>
      </c>
      <c r="J30" s="260">
        <v>0.51373000000000002</v>
      </c>
      <c r="K30" s="270">
        <v>6.6669999999999993E-2</v>
      </c>
      <c r="L30" s="201">
        <v>8.9419999999999999E-2</v>
      </c>
      <c r="M30" s="302">
        <v>0.13295999999999999</v>
      </c>
      <c r="N30" s="690"/>
      <c r="O30" s="270" t="s">
        <v>452</v>
      </c>
      <c r="P30" s="201" t="s">
        <v>452</v>
      </c>
      <c r="Q30" s="260" t="s">
        <v>452</v>
      </c>
      <c r="R30" s="201" t="s">
        <v>452</v>
      </c>
      <c r="S30" s="201" t="s">
        <v>452</v>
      </c>
      <c r="T30" s="260" t="s">
        <v>452</v>
      </c>
      <c r="U30" s="270" t="s">
        <v>452</v>
      </c>
      <c r="V30" s="201" t="s">
        <v>452</v>
      </c>
      <c r="W30" s="260" t="s">
        <v>452</v>
      </c>
      <c r="X30" s="270" t="s">
        <v>452</v>
      </c>
      <c r="Y30" s="201" t="s">
        <v>452</v>
      </c>
      <c r="Z30" s="302" t="s">
        <v>452</v>
      </c>
    </row>
    <row r="31" spans="1:26" s="31" customFormat="1" ht="12.75" customHeight="1" x14ac:dyDescent="0.2">
      <c r="A31" s="690" t="s">
        <v>96</v>
      </c>
      <c r="B31" s="261">
        <v>2</v>
      </c>
      <c r="C31" s="251">
        <v>156</v>
      </c>
      <c r="D31" s="262">
        <v>156</v>
      </c>
      <c r="E31" s="251">
        <v>0</v>
      </c>
      <c r="F31" s="251">
        <v>0</v>
      </c>
      <c r="G31" s="262">
        <v>0</v>
      </c>
      <c r="H31" s="261">
        <v>2</v>
      </c>
      <c r="I31" s="251">
        <v>156</v>
      </c>
      <c r="J31" s="262">
        <v>156</v>
      </c>
      <c r="K31" s="261">
        <v>0</v>
      </c>
      <c r="L31" s="251">
        <v>0</v>
      </c>
      <c r="M31" s="298">
        <v>0</v>
      </c>
      <c r="N31" s="690" t="s">
        <v>96</v>
      </c>
      <c r="O31" s="261">
        <v>0</v>
      </c>
      <c r="P31" s="251">
        <v>0</v>
      </c>
      <c r="Q31" s="262">
        <v>0</v>
      </c>
      <c r="R31" s="251">
        <v>0</v>
      </c>
      <c r="S31" s="251">
        <v>0</v>
      </c>
      <c r="T31" s="262">
        <v>0</v>
      </c>
      <c r="U31" s="261">
        <v>0</v>
      </c>
      <c r="V31" s="251">
        <v>0</v>
      </c>
      <c r="W31" s="262">
        <v>0</v>
      </c>
      <c r="X31" s="261">
        <v>0</v>
      </c>
      <c r="Y31" s="251">
        <v>0</v>
      </c>
      <c r="Z31" s="298">
        <v>0</v>
      </c>
    </row>
    <row r="32" spans="1:26" s="31" customFormat="1" ht="12.75" customHeight="1" x14ac:dyDescent="0.2">
      <c r="A32" s="690"/>
      <c r="B32" s="507">
        <v>1</v>
      </c>
      <c r="C32" s="508">
        <v>1</v>
      </c>
      <c r="D32" s="509">
        <v>1</v>
      </c>
      <c r="E32" s="201" t="s">
        <v>452</v>
      </c>
      <c r="F32" s="201" t="s">
        <v>452</v>
      </c>
      <c r="G32" s="260" t="s">
        <v>452</v>
      </c>
      <c r="H32" s="270">
        <v>1</v>
      </c>
      <c r="I32" s="201">
        <v>1</v>
      </c>
      <c r="J32" s="260">
        <v>1</v>
      </c>
      <c r="K32" s="270" t="s">
        <v>452</v>
      </c>
      <c r="L32" s="201" t="s">
        <v>452</v>
      </c>
      <c r="M32" s="302" t="s">
        <v>452</v>
      </c>
      <c r="N32" s="690"/>
      <c r="O32" s="270" t="s">
        <v>452</v>
      </c>
      <c r="P32" s="201" t="s">
        <v>452</v>
      </c>
      <c r="Q32" s="260" t="s">
        <v>452</v>
      </c>
      <c r="R32" s="201" t="s">
        <v>452</v>
      </c>
      <c r="S32" s="201" t="s">
        <v>452</v>
      </c>
      <c r="T32" s="260" t="s">
        <v>452</v>
      </c>
      <c r="U32" s="270" t="s">
        <v>452</v>
      </c>
      <c r="V32" s="201" t="s">
        <v>452</v>
      </c>
      <c r="W32" s="260" t="s">
        <v>452</v>
      </c>
      <c r="X32" s="270" t="s">
        <v>452</v>
      </c>
      <c r="Y32" s="201" t="s">
        <v>452</v>
      </c>
      <c r="Z32" s="302" t="s">
        <v>452</v>
      </c>
    </row>
    <row r="33" spans="1:29" s="31" customFormat="1" ht="12.75" customHeight="1" x14ac:dyDescent="0.2">
      <c r="A33" s="690" t="s">
        <v>97</v>
      </c>
      <c r="B33" s="261">
        <v>98</v>
      </c>
      <c r="C33" s="251">
        <v>4829</v>
      </c>
      <c r="D33" s="262">
        <v>41645</v>
      </c>
      <c r="E33" s="251">
        <v>20</v>
      </c>
      <c r="F33" s="251">
        <v>938</v>
      </c>
      <c r="G33" s="262">
        <v>8023</v>
      </c>
      <c r="H33" s="261">
        <v>76</v>
      </c>
      <c r="I33" s="251">
        <v>3861</v>
      </c>
      <c r="J33" s="262">
        <v>33553</v>
      </c>
      <c r="K33" s="261">
        <v>2</v>
      </c>
      <c r="L33" s="251">
        <v>30</v>
      </c>
      <c r="M33" s="298">
        <v>69</v>
      </c>
      <c r="N33" s="690" t="s">
        <v>97</v>
      </c>
      <c r="O33" s="261">
        <v>0</v>
      </c>
      <c r="P33" s="251">
        <v>0</v>
      </c>
      <c r="Q33" s="262">
        <v>0</v>
      </c>
      <c r="R33" s="251">
        <v>0</v>
      </c>
      <c r="S33" s="251">
        <v>0</v>
      </c>
      <c r="T33" s="262">
        <v>0</v>
      </c>
      <c r="U33" s="261">
        <v>0</v>
      </c>
      <c r="V33" s="251">
        <v>0</v>
      </c>
      <c r="W33" s="262">
        <v>0</v>
      </c>
      <c r="X33" s="261">
        <v>0</v>
      </c>
      <c r="Y33" s="251">
        <v>0</v>
      </c>
      <c r="Z33" s="298">
        <v>0</v>
      </c>
    </row>
    <row r="34" spans="1:29" s="31" customFormat="1" ht="12.75" customHeight="1" x14ac:dyDescent="0.2">
      <c r="A34" s="690"/>
      <c r="B34" s="507">
        <v>1</v>
      </c>
      <c r="C34" s="508">
        <v>1</v>
      </c>
      <c r="D34" s="509">
        <v>1</v>
      </c>
      <c r="E34" s="201">
        <v>0.20408000000000001</v>
      </c>
      <c r="F34" s="201">
        <v>0.19424</v>
      </c>
      <c r="G34" s="260">
        <v>0.19264999999999999</v>
      </c>
      <c r="H34" s="270">
        <v>0.77551000000000003</v>
      </c>
      <c r="I34" s="201">
        <v>0.79954000000000003</v>
      </c>
      <c r="J34" s="260">
        <v>0.80569000000000002</v>
      </c>
      <c r="K34" s="270">
        <v>2.0410000000000001E-2</v>
      </c>
      <c r="L34" s="201">
        <v>6.2100000000000002E-3</v>
      </c>
      <c r="M34" s="302">
        <v>1.66E-3</v>
      </c>
      <c r="N34" s="690"/>
      <c r="O34" s="270" t="s">
        <v>452</v>
      </c>
      <c r="P34" s="201" t="s">
        <v>452</v>
      </c>
      <c r="Q34" s="260" t="s">
        <v>452</v>
      </c>
      <c r="R34" s="201" t="s">
        <v>452</v>
      </c>
      <c r="S34" s="201" t="s">
        <v>452</v>
      </c>
      <c r="T34" s="260" t="s">
        <v>452</v>
      </c>
      <c r="U34" s="270" t="s">
        <v>452</v>
      </c>
      <c r="V34" s="201" t="s">
        <v>452</v>
      </c>
      <c r="W34" s="260" t="s">
        <v>452</v>
      </c>
      <c r="X34" s="270" t="s">
        <v>452</v>
      </c>
      <c r="Y34" s="201" t="s">
        <v>452</v>
      </c>
      <c r="Z34" s="302" t="s">
        <v>452</v>
      </c>
    </row>
    <row r="35" spans="1:29" s="31" customFormat="1" ht="12.75" customHeight="1" x14ac:dyDescent="0.2">
      <c r="A35" s="707" t="s">
        <v>98</v>
      </c>
      <c r="B35" s="261">
        <v>14</v>
      </c>
      <c r="C35" s="251">
        <v>1297</v>
      </c>
      <c r="D35" s="262">
        <v>11890</v>
      </c>
      <c r="E35" s="251">
        <v>0</v>
      </c>
      <c r="F35" s="251">
        <v>0</v>
      </c>
      <c r="G35" s="262">
        <v>0</v>
      </c>
      <c r="H35" s="261">
        <v>14</v>
      </c>
      <c r="I35" s="251">
        <v>1297</v>
      </c>
      <c r="J35" s="262">
        <v>11890</v>
      </c>
      <c r="K35" s="261">
        <v>0</v>
      </c>
      <c r="L35" s="251">
        <v>0</v>
      </c>
      <c r="M35" s="298">
        <v>0</v>
      </c>
      <c r="N35" s="707" t="s">
        <v>98</v>
      </c>
      <c r="O35" s="261">
        <v>0</v>
      </c>
      <c r="P35" s="251">
        <v>0</v>
      </c>
      <c r="Q35" s="262">
        <v>0</v>
      </c>
      <c r="R35" s="251">
        <v>0</v>
      </c>
      <c r="S35" s="251">
        <v>0</v>
      </c>
      <c r="T35" s="262">
        <v>0</v>
      </c>
      <c r="U35" s="261">
        <v>0</v>
      </c>
      <c r="V35" s="251">
        <v>0</v>
      </c>
      <c r="W35" s="262">
        <v>0</v>
      </c>
      <c r="X35" s="261">
        <v>0</v>
      </c>
      <c r="Y35" s="251">
        <v>0</v>
      </c>
      <c r="Z35" s="298">
        <v>0</v>
      </c>
    </row>
    <row r="36" spans="1:29" s="31" customFormat="1" ht="12.75" customHeight="1" x14ac:dyDescent="0.2">
      <c r="A36" s="692"/>
      <c r="B36" s="510">
        <v>1</v>
      </c>
      <c r="C36" s="511">
        <v>1</v>
      </c>
      <c r="D36" s="512">
        <v>1</v>
      </c>
      <c r="E36" s="208" t="s">
        <v>452</v>
      </c>
      <c r="F36" s="208" t="s">
        <v>452</v>
      </c>
      <c r="G36" s="264" t="s">
        <v>452</v>
      </c>
      <c r="H36" s="207">
        <v>1</v>
      </c>
      <c r="I36" s="208">
        <v>1</v>
      </c>
      <c r="J36" s="264">
        <v>1</v>
      </c>
      <c r="K36" s="270" t="s">
        <v>452</v>
      </c>
      <c r="L36" s="201" t="s">
        <v>452</v>
      </c>
      <c r="M36" s="302" t="s">
        <v>452</v>
      </c>
      <c r="N36" s="692"/>
      <c r="O36" s="270" t="s">
        <v>452</v>
      </c>
      <c r="P36" s="201" t="s">
        <v>452</v>
      </c>
      <c r="Q36" s="260" t="s">
        <v>452</v>
      </c>
      <c r="R36" s="208" t="s">
        <v>452</v>
      </c>
      <c r="S36" s="208" t="s">
        <v>452</v>
      </c>
      <c r="T36" s="264" t="s">
        <v>452</v>
      </c>
      <c r="U36" s="207" t="s">
        <v>452</v>
      </c>
      <c r="V36" s="208" t="s">
        <v>452</v>
      </c>
      <c r="W36" s="264" t="s">
        <v>452</v>
      </c>
      <c r="X36" s="270" t="s">
        <v>452</v>
      </c>
      <c r="Y36" s="201" t="s">
        <v>452</v>
      </c>
      <c r="Z36" s="302" t="s">
        <v>452</v>
      </c>
    </row>
    <row r="37" spans="1:29" s="31" customFormat="1" ht="12.75" customHeight="1" x14ac:dyDescent="0.2">
      <c r="A37" s="743" t="s">
        <v>113</v>
      </c>
      <c r="B37" s="254">
        <v>1545</v>
      </c>
      <c r="C37" s="255">
        <v>53191</v>
      </c>
      <c r="D37" s="265">
        <v>756284</v>
      </c>
      <c r="E37" s="255">
        <v>567</v>
      </c>
      <c r="F37" s="255">
        <v>13715</v>
      </c>
      <c r="G37" s="265">
        <v>206210</v>
      </c>
      <c r="H37" s="255">
        <v>936</v>
      </c>
      <c r="I37" s="255">
        <v>38810</v>
      </c>
      <c r="J37" s="265">
        <v>535889</v>
      </c>
      <c r="K37" s="254">
        <v>25</v>
      </c>
      <c r="L37" s="255">
        <v>428</v>
      </c>
      <c r="M37" s="307">
        <v>10570</v>
      </c>
      <c r="N37" s="743" t="s">
        <v>113</v>
      </c>
      <c r="O37" s="254">
        <v>3</v>
      </c>
      <c r="P37" s="255">
        <v>33</v>
      </c>
      <c r="Q37" s="265">
        <v>288</v>
      </c>
      <c r="R37" s="255">
        <v>7</v>
      </c>
      <c r="S37" s="255">
        <v>159</v>
      </c>
      <c r="T37" s="265">
        <v>2088</v>
      </c>
      <c r="U37" s="255">
        <v>3</v>
      </c>
      <c r="V37" s="255">
        <v>5</v>
      </c>
      <c r="W37" s="265">
        <v>1166</v>
      </c>
      <c r="X37" s="254">
        <v>4</v>
      </c>
      <c r="Y37" s="255">
        <v>41</v>
      </c>
      <c r="Z37" s="307">
        <v>73</v>
      </c>
    </row>
    <row r="38" spans="1:29" ht="12.75" customHeight="1" thickBot="1" x14ac:dyDescent="0.25">
      <c r="A38" s="744"/>
      <c r="B38" s="514">
        <v>1</v>
      </c>
      <c r="C38" s="515">
        <v>1</v>
      </c>
      <c r="D38" s="516">
        <v>1</v>
      </c>
      <c r="E38" s="517">
        <v>0.36698999999999998</v>
      </c>
      <c r="F38" s="517">
        <v>0.25784000000000001</v>
      </c>
      <c r="G38" s="518">
        <v>0.27266000000000001</v>
      </c>
      <c r="H38" s="519">
        <v>0.60582999999999998</v>
      </c>
      <c r="I38" s="517">
        <v>0.72963</v>
      </c>
      <c r="J38" s="518">
        <v>0.70857999999999999</v>
      </c>
      <c r="K38" s="519">
        <v>1.618E-2</v>
      </c>
      <c r="L38" s="517">
        <v>8.0499999999999999E-3</v>
      </c>
      <c r="M38" s="520">
        <v>1.3979999999999999E-2</v>
      </c>
      <c r="N38" s="744"/>
      <c r="O38" s="519">
        <v>1.9400000000000001E-3</v>
      </c>
      <c r="P38" s="517">
        <v>6.2E-4</v>
      </c>
      <c r="Q38" s="518">
        <v>3.8000000000000002E-4</v>
      </c>
      <c r="R38" s="517">
        <v>4.5300000000000002E-3</v>
      </c>
      <c r="S38" s="517">
        <v>2.99E-3</v>
      </c>
      <c r="T38" s="518">
        <v>2.7599999999999999E-3</v>
      </c>
      <c r="U38" s="519">
        <v>1.9400000000000001E-3</v>
      </c>
      <c r="V38" s="517">
        <v>9.0000000000000006E-5</v>
      </c>
      <c r="W38" s="518">
        <v>1.5399999999999999E-3</v>
      </c>
      <c r="X38" s="519">
        <v>2.5899999999999999E-3</v>
      </c>
      <c r="Y38" s="517">
        <v>7.6999999999999996E-4</v>
      </c>
      <c r="Z38" s="520">
        <v>1E-4</v>
      </c>
    </row>
    <row r="40" spans="1:29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  <c r="N40" s="641" t="str">
        <f>"Anmerkungen. Datengrundlage: Volkshochschul-Statistik "&amp;Hilfswerte!B1&amp;"; Basis: "&amp;Tabelle1!$C$36&amp;" VHS."</f>
        <v>Anmerkungen. Datengrundlage: Volkshochschul-Statistik 2018; Basis: 874 VHS.</v>
      </c>
      <c r="AA40" s="642"/>
      <c r="AB40" s="642"/>
      <c r="AC40" s="642"/>
    </row>
    <row r="42" spans="1:29" x14ac:dyDescent="0.2">
      <c r="A42" s="650" t="s">
        <v>471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650" t="s">
        <v>471</v>
      </c>
    </row>
    <row r="43" spans="1:29" x14ac:dyDescent="0.2">
      <c r="A43" s="650" t="s">
        <v>472</v>
      </c>
      <c r="D43" s="653" t="s">
        <v>461</v>
      </c>
      <c r="N43" s="650" t="s">
        <v>472</v>
      </c>
      <c r="Q43" s="653" t="s">
        <v>461</v>
      </c>
    </row>
    <row r="44" spans="1:29" x14ac:dyDescent="0.2">
      <c r="A44" s="651"/>
      <c r="N44" s="651"/>
    </row>
    <row r="45" spans="1:29" ht="12.75" customHeight="1" x14ac:dyDescent="0.2">
      <c r="A45" s="652" t="s">
        <v>473</v>
      </c>
      <c r="N45" s="652" t="s">
        <v>473</v>
      </c>
    </row>
  </sheetData>
  <mergeCells count="48">
    <mergeCell ref="A37:A38"/>
    <mergeCell ref="N37:N38"/>
    <mergeCell ref="A31:A32"/>
    <mergeCell ref="N31:N32"/>
    <mergeCell ref="A33:A34"/>
    <mergeCell ref="N33:N34"/>
    <mergeCell ref="A35:A36"/>
    <mergeCell ref="N35:N36"/>
    <mergeCell ref="A25:A26"/>
    <mergeCell ref="N25:N26"/>
    <mergeCell ref="A27:A28"/>
    <mergeCell ref="N27:N28"/>
    <mergeCell ref="A29:A30"/>
    <mergeCell ref="N29:N30"/>
    <mergeCell ref="A19:A20"/>
    <mergeCell ref="N19:N20"/>
    <mergeCell ref="A21:A22"/>
    <mergeCell ref="N21:N22"/>
    <mergeCell ref="A23:A24"/>
    <mergeCell ref="N23:N24"/>
    <mergeCell ref="A13:A14"/>
    <mergeCell ref="N13:N14"/>
    <mergeCell ref="A15:A16"/>
    <mergeCell ref="N15:N16"/>
    <mergeCell ref="A17:A18"/>
    <mergeCell ref="N17:N18"/>
    <mergeCell ref="A7:A8"/>
    <mergeCell ref="N7:N8"/>
    <mergeCell ref="A9:A10"/>
    <mergeCell ref="N9:N10"/>
    <mergeCell ref="A11:A12"/>
    <mergeCell ref="N11:N12"/>
    <mergeCell ref="A5:A6"/>
    <mergeCell ref="N5:N6"/>
    <mergeCell ref="O3:Q3"/>
    <mergeCell ref="R3:T3"/>
    <mergeCell ref="U3:W3"/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</mergeCells>
  <conditionalFormatting sqref="A6 A8 A10 A12 A14 A16 A18 A20 A22 A24 A26 A28 A30 A32 A34 A36">
    <cfRule type="cellIs" dxfId="140" priority="6" stopIfTrue="1" operator="equal">
      <formula>1</formula>
    </cfRule>
  </conditionalFormatting>
  <conditionalFormatting sqref="A6:M6 A8:M8 A10:M10 A12:M12 A14:M14 A16:M16 A18:M18 A20:M20 A22:M22 A24:M24 A26:M26 A28:M28 A30:M30 A32:M32 A34:M34 A36:M36">
    <cfRule type="cellIs" dxfId="139" priority="7" stopIfTrue="1" operator="lessThan">
      <formula>0.0005</formula>
    </cfRule>
  </conditionalFormatting>
  <conditionalFormatting sqref="A5:Z5 O7:Z7 A9:Z9 A11:Z11 A13:Z13 A15:Z15 A17:Z17 A19:Z19 A21:Z21 A23:Z23 A25:Z25 A27:Z27 A29:Z29 A31:Z31 A33:Z33 A35:Z35 A37:Z37">
    <cfRule type="cellIs" dxfId="138" priority="2" stopIfTrue="1" operator="equal">
      <formula>0</formula>
    </cfRule>
  </conditionalFormatting>
  <conditionalFormatting sqref="N6 N8 N10 N12 N14 N16 N18 N20 N22 N24 N26 N28 N30 N32 N34 N36">
    <cfRule type="cellIs" dxfId="137" priority="3" stopIfTrue="1" operator="equal">
      <formula>1</formula>
    </cfRule>
    <cfRule type="cellIs" dxfId="136" priority="4" stopIfTrue="1" operator="lessThan">
      <formula>0.0005</formula>
    </cfRule>
  </conditionalFormatting>
  <conditionalFormatting sqref="O6:Z6 O8:Z8 O10:Z10 O12:Z12 O14:Z14 O16:Z16 O18:Z18 O20:Z20 O22:Z22 O24:Z24 O26:Z26 O28:Z28 O30:Z30 O32:Z32 O34:Z34 O36:Z36 A38:Z38">
    <cfRule type="cellIs" dxfId="135" priority="1" stopIfTrue="1" operator="lessThan">
      <formula>0.0005</formula>
    </cfRule>
  </conditionalFormatting>
  <conditionalFormatting sqref="AD4">
    <cfRule type="cellIs" dxfId="134" priority="9" stopIfTrue="1" operator="lessThan">
      <formula>0.0005</formula>
    </cfRule>
  </conditionalFormatting>
  <conditionalFormatting sqref="AD5:IV5 B7:M7 AD7:IV7 AD9:IV9 AD11:IV11 AD13:IV13 AD15:IV15 AD17:IV17 AD19:IV19 AD21:IV21 AD23:IV23 AD25:IV25 AD27:IV27 AD29:IV29 AD31:IV31 AD33:IV33 AD35:IV35 AD37:IV37">
    <cfRule type="cellIs" dxfId="133" priority="11" stopIfTrue="1" operator="equal">
      <formula>0</formula>
    </cfRule>
  </conditionalFormatting>
  <conditionalFormatting sqref="AD6:IV6 AD8:IV8 AD10:IV10 AD12:IV12 AD14:IV14 AD16:IV16 AD18:IV18 AD20:IV20 AD22:IV22 AD24:IV24 AD26:IV26 AD28:IV28 AD30:IV30 AD32:IV32 AD34:IV34 AD36:IV36 AD38:IV38">
    <cfRule type="cellIs" dxfId="132" priority="10" stopIfTrue="1" operator="lessThan">
      <formula>0.0005</formula>
    </cfRule>
  </conditionalFormatting>
  <hyperlinks>
    <hyperlink ref="A45" r:id="rId1" display="Publikation und Tabellen stehen unter der Lizenz CC BY-SA DEED 4.0." xr:uid="{50D7C325-97B0-4F2B-800A-109F5945D61B}"/>
    <hyperlink ref="N45" r:id="rId2" display="Publikation und Tabellen stehen unter der Lizenz CC BY-SA DEED 4.0." xr:uid="{B527B659-5EF9-467A-9FED-40C80769FA17}"/>
    <hyperlink ref="Q43" r:id="rId3" xr:uid="{6B0AB09E-C230-4679-B1EF-EFDEDECA9E5D}"/>
    <hyperlink ref="D43" r:id="rId4" xr:uid="{2B15EF06-8000-4BED-803D-0B436E92F02D}"/>
  </hyperlinks>
  <pageMargins left="0.78740157480314965" right="0.78740157480314965" top="0.98425196850393704" bottom="0.98425196850393704" header="0.51181102362204722" footer="0.51181102362204722"/>
  <pageSetup paperSize="9" scale="68" orientation="portrait" r:id="rId5"/>
  <headerFooter scaleWithDoc="0" alignWithMargins="0"/>
  <colBreaks count="1" manualBreakCount="1">
    <brk id="13" max="44" man="1"/>
  </colBreaks>
  <legacyDrawingHF r:id="rId6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3C76-110A-473A-AD74-461BFF3B2369}">
  <dimension ref="A1:AF45"/>
  <sheetViews>
    <sheetView view="pageBreakPreview" zoomScaleNormal="100" zoomScaleSheetLayoutView="100" workbookViewId="0">
      <selection sqref="A1:P1"/>
    </sheetView>
  </sheetViews>
  <sheetFormatPr baseColWidth="10" defaultRowHeight="12.75" x14ac:dyDescent="0.2"/>
  <cols>
    <col min="1" max="1" width="8.7109375" style="25" customWidth="1"/>
    <col min="2" max="16" width="8.28515625" style="25" customWidth="1"/>
    <col min="17" max="17" width="15.42578125" style="25" customWidth="1"/>
    <col min="18" max="29" width="8.28515625" style="25" customWidth="1"/>
    <col min="30" max="30" width="7.85546875" style="25" customWidth="1"/>
    <col min="31" max="32" width="7.140625" style="25" customWidth="1"/>
    <col min="33" max="16384" width="11.42578125" style="25"/>
  </cols>
  <sheetData>
    <row r="1" spans="1:32" ht="59.25" customHeight="1" thickBot="1" x14ac:dyDescent="0.25">
      <c r="A1" s="693" t="str">
        <f>"Tabelle 21: Veranstaltungen für Weiterbildungspersonal (vhs-Mitarbeitende, Kursleitende, ehrenamtlich tätiges Personal), Unterrichtsstunden und Belegungen nach Ländern und Tätigkeitsbereichen " &amp;Hilfswerte!B1</f>
        <v>Tabelle 21: Veranstaltungen für Weiterbildungspersonal (vhs-Mitarbeitende, Kursleitende, ehrenamtlich tätiges Personal), Unterrichtsstunden und Belegungen nach Ländern und Tätigkeitsbereichen 2018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 t="str">
        <f>"noch Tabelle 21: Veranstaltungen für Weiterbildungspersonal (vhs-Mitarbeitende, Kursleitende, ehrenamtlich tätiges Personal), Unterrichtsstunden und Belegungen nach Ländern und Tätigkeitsbereichen " &amp;Hilfswerte!B1</f>
        <v>noch Tabelle 21: Veranstaltungen für Weiterbildungspersonal (vhs-Mitarbeitende, Kursleitende, ehrenamtlich tätiges Personal), Unterrichtsstunden und Belegungen nach Ländern und Tätigkeitsbereichen 2018</v>
      </c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59"/>
      <c r="AE1" s="59"/>
      <c r="AF1" s="59"/>
    </row>
    <row r="2" spans="1:32" ht="25.5" customHeight="1" x14ac:dyDescent="0.2">
      <c r="A2" s="979" t="s">
        <v>14</v>
      </c>
      <c r="B2" s="972" t="s">
        <v>28</v>
      </c>
      <c r="C2" s="973"/>
      <c r="D2" s="974"/>
      <c r="E2" s="773" t="s">
        <v>435</v>
      </c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6"/>
      <c r="Q2" s="979" t="s">
        <v>14</v>
      </c>
      <c r="R2" s="773" t="s">
        <v>435</v>
      </c>
      <c r="S2" s="774"/>
      <c r="T2" s="774"/>
      <c r="U2" s="774"/>
      <c r="V2" s="774"/>
      <c r="W2" s="774"/>
      <c r="X2" s="774"/>
      <c r="Y2" s="774"/>
      <c r="Z2" s="955"/>
      <c r="AA2" s="973" t="s">
        <v>444</v>
      </c>
      <c r="AB2" s="973"/>
      <c r="AC2" s="982"/>
    </row>
    <row r="3" spans="1:32" ht="54" customHeight="1" x14ac:dyDescent="0.2">
      <c r="A3" s="980"/>
      <c r="B3" s="975"/>
      <c r="C3" s="976"/>
      <c r="D3" s="977"/>
      <c r="E3" s="959" t="s">
        <v>117</v>
      </c>
      <c r="F3" s="959"/>
      <c r="G3" s="959"/>
      <c r="H3" s="959" t="s">
        <v>141</v>
      </c>
      <c r="I3" s="959"/>
      <c r="J3" s="959"/>
      <c r="K3" s="959" t="s">
        <v>21</v>
      </c>
      <c r="L3" s="959"/>
      <c r="M3" s="959"/>
      <c r="N3" s="959" t="s">
        <v>22</v>
      </c>
      <c r="O3" s="959"/>
      <c r="P3" s="960"/>
      <c r="Q3" s="980"/>
      <c r="R3" s="961" t="s">
        <v>397</v>
      </c>
      <c r="S3" s="962"/>
      <c r="T3" s="958"/>
      <c r="U3" s="961" t="s">
        <v>409</v>
      </c>
      <c r="V3" s="962"/>
      <c r="W3" s="958"/>
      <c r="X3" s="961" t="s">
        <v>45</v>
      </c>
      <c r="Y3" s="962"/>
      <c r="Z3" s="958"/>
      <c r="AA3" s="976"/>
      <c r="AB3" s="976"/>
      <c r="AC3" s="983"/>
    </row>
    <row r="4" spans="1:32" ht="41.25" customHeight="1" x14ac:dyDescent="0.2">
      <c r="A4" s="981"/>
      <c r="B4" s="135" t="s">
        <v>339</v>
      </c>
      <c r="C4" s="135" t="s">
        <v>46</v>
      </c>
      <c r="D4" s="48" t="s">
        <v>340</v>
      </c>
      <c r="E4" s="136" t="s">
        <v>339</v>
      </c>
      <c r="F4" s="135" t="s">
        <v>46</v>
      </c>
      <c r="G4" s="48" t="s">
        <v>340</v>
      </c>
      <c r="H4" s="135" t="s">
        <v>339</v>
      </c>
      <c r="I4" s="135" t="s">
        <v>46</v>
      </c>
      <c r="J4" s="48" t="s">
        <v>340</v>
      </c>
      <c r="K4" s="135" t="s">
        <v>339</v>
      </c>
      <c r="L4" s="135" t="s">
        <v>46</v>
      </c>
      <c r="M4" s="48" t="s">
        <v>340</v>
      </c>
      <c r="N4" s="135" t="s">
        <v>339</v>
      </c>
      <c r="O4" s="135" t="s">
        <v>46</v>
      </c>
      <c r="P4" s="137" t="s">
        <v>340</v>
      </c>
      <c r="Q4" s="980"/>
      <c r="R4" s="135" t="s">
        <v>339</v>
      </c>
      <c r="S4" s="135" t="s">
        <v>46</v>
      </c>
      <c r="T4" s="48" t="s">
        <v>340</v>
      </c>
      <c r="U4" s="135" t="s">
        <v>339</v>
      </c>
      <c r="V4" s="135" t="s">
        <v>46</v>
      </c>
      <c r="W4" s="48" t="s">
        <v>340</v>
      </c>
      <c r="X4" s="135" t="s">
        <v>339</v>
      </c>
      <c r="Y4" s="135" t="s">
        <v>46</v>
      </c>
      <c r="Z4" s="48" t="s">
        <v>340</v>
      </c>
      <c r="AA4" s="53" t="s">
        <v>339</v>
      </c>
      <c r="AB4" s="135" t="s">
        <v>46</v>
      </c>
      <c r="AC4" s="30" t="s">
        <v>340</v>
      </c>
    </row>
    <row r="5" spans="1:32" ht="12.75" customHeight="1" x14ac:dyDescent="0.2">
      <c r="A5" s="985" t="s">
        <v>83</v>
      </c>
      <c r="B5" s="505">
        <v>446</v>
      </c>
      <c r="C5" s="504">
        <v>2523</v>
      </c>
      <c r="D5" s="310">
        <v>5092</v>
      </c>
      <c r="E5" s="504">
        <v>103</v>
      </c>
      <c r="F5" s="504">
        <v>629</v>
      </c>
      <c r="G5" s="310">
        <v>1352</v>
      </c>
      <c r="H5" s="505">
        <v>9</v>
      </c>
      <c r="I5" s="504">
        <v>41</v>
      </c>
      <c r="J5" s="310">
        <v>52</v>
      </c>
      <c r="K5" s="505">
        <v>34</v>
      </c>
      <c r="L5" s="504">
        <v>189</v>
      </c>
      <c r="M5" s="310">
        <v>396</v>
      </c>
      <c r="N5" s="505">
        <v>88</v>
      </c>
      <c r="O5" s="504">
        <v>432</v>
      </c>
      <c r="P5" s="506">
        <v>1051</v>
      </c>
      <c r="Q5" s="985" t="s">
        <v>83</v>
      </c>
      <c r="R5" s="504">
        <v>100</v>
      </c>
      <c r="S5" s="504">
        <v>512</v>
      </c>
      <c r="T5" s="310">
        <v>956</v>
      </c>
      <c r="U5" s="505">
        <v>0</v>
      </c>
      <c r="V5" s="504">
        <v>0</v>
      </c>
      <c r="W5" s="310">
        <v>0</v>
      </c>
      <c r="X5" s="505">
        <v>2</v>
      </c>
      <c r="Y5" s="504">
        <v>18</v>
      </c>
      <c r="Z5" s="310">
        <v>16</v>
      </c>
      <c r="AA5" s="505">
        <v>110</v>
      </c>
      <c r="AB5" s="504">
        <v>702</v>
      </c>
      <c r="AC5" s="506">
        <v>1269</v>
      </c>
    </row>
    <row r="6" spans="1:32" ht="12.75" customHeight="1" x14ac:dyDescent="0.2">
      <c r="A6" s="984"/>
      <c r="B6" s="507">
        <v>1</v>
      </c>
      <c r="C6" s="508">
        <v>1</v>
      </c>
      <c r="D6" s="509">
        <v>1</v>
      </c>
      <c r="E6" s="201">
        <v>0.23094000000000001</v>
      </c>
      <c r="F6" s="201">
        <v>0.24931</v>
      </c>
      <c r="G6" s="260">
        <v>0.26551000000000002</v>
      </c>
      <c r="H6" s="270">
        <v>2.018E-2</v>
      </c>
      <c r="I6" s="201">
        <v>1.6250000000000001E-2</v>
      </c>
      <c r="J6" s="260">
        <v>1.021E-2</v>
      </c>
      <c r="K6" s="270">
        <v>7.6230000000000006E-2</v>
      </c>
      <c r="L6" s="201">
        <v>7.4910000000000004E-2</v>
      </c>
      <c r="M6" s="260">
        <v>7.7770000000000006E-2</v>
      </c>
      <c r="N6" s="270">
        <v>0.19731000000000001</v>
      </c>
      <c r="O6" s="201">
        <v>0.17122000000000001</v>
      </c>
      <c r="P6" s="302">
        <v>0.2064</v>
      </c>
      <c r="Q6" s="984"/>
      <c r="R6" s="201">
        <v>0.22422</v>
      </c>
      <c r="S6" s="201">
        <v>0.20293</v>
      </c>
      <c r="T6" s="260">
        <v>0.18775</v>
      </c>
      <c r="U6" s="270" t="s">
        <v>452</v>
      </c>
      <c r="V6" s="201" t="s">
        <v>452</v>
      </c>
      <c r="W6" s="260" t="s">
        <v>452</v>
      </c>
      <c r="X6" s="270">
        <v>4.4799999999999996E-3</v>
      </c>
      <c r="Y6" s="201">
        <v>7.1300000000000001E-3</v>
      </c>
      <c r="Z6" s="260">
        <v>3.14E-3</v>
      </c>
      <c r="AA6" s="270">
        <v>0.24664</v>
      </c>
      <c r="AB6" s="201">
        <v>0.27823999999999999</v>
      </c>
      <c r="AC6" s="302">
        <v>0.24920999999999999</v>
      </c>
    </row>
    <row r="7" spans="1:32" ht="12.75" customHeight="1" x14ac:dyDescent="0.2">
      <c r="A7" s="984" t="s">
        <v>84</v>
      </c>
      <c r="B7" s="261">
        <v>1040</v>
      </c>
      <c r="C7" s="251">
        <v>16310</v>
      </c>
      <c r="D7" s="262">
        <v>15659</v>
      </c>
      <c r="E7" s="251">
        <v>196</v>
      </c>
      <c r="F7" s="251">
        <v>1048</v>
      </c>
      <c r="G7" s="262">
        <v>5623</v>
      </c>
      <c r="H7" s="261">
        <v>177</v>
      </c>
      <c r="I7" s="251">
        <v>2990</v>
      </c>
      <c r="J7" s="262">
        <v>2991</v>
      </c>
      <c r="K7" s="261">
        <v>284</v>
      </c>
      <c r="L7" s="251">
        <v>3032</v>
      </c>
      <c r="M7" s="262">
        <v>3406</v>
      </c>
      <c r="N7" s="261">
        <v>282</v>
      </c>
      <c r="O7" s="271">
        <v>6634</v>
      </c>
      <c r="P7" s="298">
        <v>2623</v>
      </c>
      <c r="Q7" s="984" t="s">
        <v>84</v>
      </c>
      <c r="R7" s="251">
        <v>82</v>
      </c>
      <c r="S7" s="251">
        <v>990</v>
      </c>
      <c r="T7" s="262">
        <v>794</v>
      </c>
      <c r="U7" s="261">
        <v>14</v>
      </c>
      <c r="V7" s="251">
        <v>644</v>
      </c>
      <c r="W7" s="262">
        <v>152</v>
      </c>
      <c r="X7" s="261">
        <v>5</v>
      </c>
      <c r="Y7" s="251">
        <v>972</v>
      </c>
      <c r="Z7" s="262">
        <v>70</v>
      </c>
      <c r="AA7" s="261">
        <v>0</v>
      </c>
      <c r="AB7" s="271">
        <v>0</v>
      </c>
      <c r="AC7" s="298">
        <v>0</v>
      </c>
    </row>
    <row r="8" spans="1:32" ht="12.75" customHeight="1" x14ac:dyDescent="0.2">
      <c r="A8" s="984"/>
      <c r="B8" s="507">
        <v>1</v>
      </c>
      <c r="C8" s="508">
        <v>1</v>
      </c>
      <c r="D8" s="509">
        <v>1</v>
      </c>
      <c r="E8" s="201">
        <v>0.18845999999999999</v>
      </c>
      <c r="F8" s="201">
        <v>6.4259999999999998E-2</v>
      </c>
      <c r="G8" s="260">
        <v>0.35909000000000002</v>
      </c>
      <c r="H8" s="270">
        <v>0.17019000000000001</v>
      </c>
      <c r="I8" s="201">
        <v>0.18332000000000001</v>
      </c>
      <c r="J8" s="260">
        <v>0.19101000000000001</v>
      </c>
      <c r="K8" s="270">
        <v>0.27307999999999999</v>
      </c>
      <c r="L8" s="201">
        <v>0.18590000000000001</v>
      </c>
      <c r="M8" s="260">
        <v>0.21751000000000001</v>
      </c>
      <c r="N8" s="270">
        <v>0.27115</v>
      </c>
      <c r="O8" s="201">
        <v>0.40673999999999999</v>
      </c>
      <c r="P8" s="302">
        <v>0.16750999999999999</v>
      </c>
      <c r="Q8" s="984"/>
      <c r="R8" s="201">
        <v>7.8850000000000003E-2</v>
      </c>
      <c r="S8" s="201">
        <v>6.0699999999999997E-2</v>
      </c>
      <c r="T8" s="260">
        <v>5.0709999999999998E-2</v>
      </c>
      <c r="U8" s="270">
        <v>1.346E-2</v>
      </c>
      <c r="V8" s="201">
        <v>3.9480000000000001E-2</v>
      </c>
      <c r="W8" s="260">
        <v>9.7099999999999999E-3</v>
      </c>
      <c r="X8" s="270">
        <v>4.81E-3</v>
      </c>
      <c r="Y8" s="201">
        <v>5.96E-2</v>
      </c>
      <c r="Z8" s="260">
        <v>4.47E-3</v>
      </c>
      <c r="AA8" s="270" t="s">
        <v>452</v>
      </c>
      <c r="AB8" s="201" t="s">
        <v>452</v>
      </c>
      <c r="AC8" s="302" t="s">
        <v>452</v>
      </c>
    </row>
    <row r="9" spans="1:32" ht="12.75" customHeight="1" x14ac:dyDescent="0.2">
      <c r="A9" s="984" t="s">
        <v>85</v>
      </c>
      <c r="B9" s="261">
        <v>90</v>
      </c>
      <c r="C9" s="251">
        <v>600</v>
      </c>
      <c r="D9" s="262">
        <v>843</v>
      </c>
      <c r="E9" s="251">
        <v>15</v>
      </c>
      <c r="F9" s="251">
        <v>99</v>
      </c>
      <c r="G9" s="262">
        <v>118</v>
      </c>
      <c r="H9" s="261">
        <v>9</v>
      </c>
      <c r="I9" s="251">
        <v>48</v>
      </c>
      <c r="J9" s="262">
        <v>81</v>
      </c>
      <c r="K9" s="261">
        <v>4</v>
      </c>
      <c r="L9" s="251">
        <v>59</v>
      </c>
      <c r="M9" s="262">
        <v>41</v>
      </c>
      <c r="N9" s="261">
        <v>34</v>
      </c>
      <c r="O9" s="251">
        <v>239</v>
      </c>
      <c r="P9" s="298">
        <v>327</v>
      </c>
      <c r="Q9" s="984" t="s">
        <v>85</v>
      </c>
      <c r="R9" s="251">
        <v>25</v>
      </c>
      <c r="S9" s="251">
        <v>138</v>
      </c>
      <c r="T9" s="262">
        <v>241</v>
      </c>
      <c r="U9" s="261">
        <v>0</v>
      </c>
      <c r="V9" s="251">
        <v>0</v>
      </c>
      <c r="W9" s="262">
        <v>0</v>
      </c>
      <c r="X9" s="261">
        <v>0</v>
      </c>
      <c r="Y9" s="251">
        <v>0</v>
      </c>
      <c r="Z9" s="262">
        <v>0</v>
      </c>
      <c r="AA9" s="261">
        <v>3</v>
      </c>
      <c r="AB9" s="251">
        <v>17</v>
      </c>
      <c r="AC9" s="298">
        <v>35</v>
      </c>
    </row>
    <row r="10" spans="1:32" ht="12.75" customHeight="1" x14ac:dyDescent="0.2">
      <c r="A10" s="984"/>
      <c r="B10" s="507">
        <v>1</v>
      </c>
      <c r="C10" s="508">
        <v>1</v>
      </c>
      <c r="D10" s="509">
        <v>1</v>
      </c>
      <c r="E10" s="201">
        <v>0.16667000000000001</v>
      </c>
      <c r="F10" s="201">
        <v>0.16500000000000001</v>
      </c>
      <c r="G10" s="260">
        <v>0.13997999999999999</v>
      </c>
      <c r="H10" s="270">
        <v>0.1</v>
      </c>
      <c r="I10" s="201">
        <v>0.08</v>
      </c>
      <c r="J10" s="260">
        <v>9.6089999999999995E-2</v>
      </c>
      <c r="K10" s="270">
        <v>4.444E-2</v>
      </c>
      <c r="L10" s="201">
        <v>9.8330000000000001E-2</v>
      </c>
      <c r="M10" s="260">
        <v>4.8640000000000003E-2</v>
      </c>
      <c r="N10" s="270">
        <v>0.37778</v>
      </c>
      <c r="O10" s="201">
        <v>0.39833000000000002</v>
      </c>
      <c r="P10" s="302">
        <v>0.38790000000000002</v>
      </c>
      <c r="Q10" s="984"/>
      <c r="R10" s="201">
        <v>0.27778000000000003</v>
      </c>
      <c r="S10" s="201">
        <v>0.23</v>
      </c>
      <c r="T10" s="260">
        <v>0.28588000000000002</v>
      </c>
      <c r="U10" s="270" t="s">
        <v>452</v>
      </c>
      <c r="V10" s="201" t="s">
        <v>452</v>
      </c>
      <c r="W10" s="260" t="s">
        <v>452</v>
      </c>
      <c r="X10" s="270" t="s">
        <v>452</v>
      </c>
      <c r="Y10" s="201" t="s">
        <v>452</v>
      </c>
      <c r="Z10" s="260" t="s">
        <v>452</v>
      </c>
      <c r="AA10" s="270">
        <v>3.3329999999999999E-2</v>
      </c>
      <c r="AB10" s="201">
        <v>2.8330000000000001E-2</v>
      </c>
      <c r="AC10" s="302">
        <v>4.1520000000000001E-2</v>
      </c>
    </row>
    <row r="11" spans="1:32" ht="12.75" customHeight="1" x14ac:dyDescent="0.2">
      <c r="A11" s="984" t="s">
        <v>86</v>
      </c>
      <c r="B11" s="261">
        <v>39</v>
      </c>
      <c r="C11" s="251">
        <v>244</v>
      </c>
      <c r="D11" s="262">
        <v>305</v>
      </c>
      <c r="E11" s="251">
        <v>2</v>
      </c>
      <c r="F11" s="251">
        <v>7</v>
      </c>
      <c r="G11" s="262">
        <v>36</v>
      </c>
      <c r="H11" s="261">
        <v>3</v>
      </c>
      <c r="I11" s="251">
        <v>90</v>
      </c>
      <c r="J11" s="262">
        <v>8</v>
      </c>
      <c r="K11" s="261">
        <v>1</v>
      </c>
      <c r="L11" s="251">
        <v>2</v>
      </c>
      <c r="M11" s="262">
        <v>4</v>
      </c>
      <c r="N11" s="261">
        <v>6</v>
      </c>
      <c r="O11" s="251">
        <v>15</v>
      </c>
      <c r="P11" s="298">
        <v>45</v>
      </c>
      <c r="Q11" s="984" t="s">
        <v>86</v>
      </c>
      <c r="R11" s="251">
        <v>24</v>
      </c>
      <c r="S11" s="251">
        <v>116</v>
      </c>
      <c r="T11" s="262">
        <v>197</v>
      </c>
      <c r="U11" s="261">
        <v>0</v>
      </c>
      <c r="V11" s="251">
        <v>0</v>
      </c>
      <c r="W11" s="262">
        <v>0</v>
      </c>
      <c r="X11" s="261">
        <v>3</v>
      </c>
      <c r="Y11" s="251">
        <v>14</v>
      </c>
      <c r="Z11" s="262">
        <v>15</v>
      </c>
      <c r="AA11" s="261">
        <v>0</v>
      </c>
      <c r="AB11" s="251">
        <v>0</v>
      </c>
      <c r="AC11" s="298">
        <v>0</v>
      </c>
    </row>
    <row r="12" spans="1:32" ht="12.75" customHeight="1" x14ac:dyDescent="0.2">
      <c r="A12" s="984"/>
      <c r="B12" s="507">
        <v>1</v>
      </c>
      <c r="C12" s="508">
        <v>1</v>
      </c>
      <c r="D12" s="509">
        <v>1</v>
      </c>
      <c r="E12" s="201">
        <v>5.1279999999999999E-2</v>
      </c>
      <c r="F12" s="201">
        <v>2.869E-2</v>
      </c>
      <c r="G12" s="260">
        <v>0.11803</v>
      </c>
      <c r="H12" s="270">
        <v>7.6920000000000002E-2</v>
      </c>
      <c r="I12" s="201">
        <v>0.36885000000000001</v>
      </c>
      <c r="J12" s="260">
        <v>2.623E-2</v>
      </c>
      <c r="K12" s="270">
        <v>2.564E-2</v>
      </c>
      <c r="L12" s="201">
        <v>8.2000000000000007E-3</v>
      </c>
      <c r="M12" s="260">
        <v>1.311E-2</v>
      </c>
      <c r="N12" s="270">
        <v>0.15384999999999999</v>
      </c>
      <c r="O12" s="201">
        <v>6.148E-2</v>
      </c>
      <c r="P12" s="302">
        <v>0.14754</v>
      </c>
      <c r="Q12" s="984"/>
      <c r="R12" s="201">
        <v>0.61538000000000004</v>
      </c>
      <c r="S12" s="201">
        <v>0.47541</v>
      </c>
      <c r="T12" s="260">
        <v>0.64590000000000003</v>
      </c>
      <c r="U12" s="270" t="s">
        <v>452</v>
      </c>
      <c r="V12" s="201" t="s">
        <v>452</v>
      </c>
      <c r="W12" s="260" t="s">
        <v>452</v>
      </c>
      <c r="X12" s="270">
        <v>7.6920000000000002E-2</v>
      </c>
      <c r="Y12" s="201">
        <v>5.738E-2</v>
      </c>
      <c r="Z12" s="260">
        <v>4.9180000000000001E-2</v>
      </c>
      <c r="AA12" s="270" t="s">
        <v>452</v>
      </c>
      <c r="AB12" s="201" t="s">
        <v>452</v>
      </c>
      <c r="AC12" s="302" t="s">
        <v>452</v>
      </c>
    </row>
    <row r="13" spans="1:32" ht="12.75" customHeight="1" x14ac:dyDescent="0.2">
      <c r="A13" s="984" t="s">
        <v>87</v>
      </c>
      <c r="B13" s="261">
        <v>16</v>
      </c>
      <c r="C13" s="251">
        <v>125</v>
      </c>
      <c r="D13" s="262">
        <v>251</v>
      </c>
      <c r="E13" s="251">
        <v>6</v>
      </c>
      <c r="F13" s="251">
        <v>48</v>
      </c>
      <c r="G13" s="262">
        <v>97</v>
      </c>
      <c r="H13" s="261">
        <v>0</v>
      </c>
      <c r="I13" s="251">
        <v>0</v>
      </c>
      <c r="J13" s="262">
        <v>0</v>
      </c>
      <c r="K13" s="261">
        <v>0</v>
      </c>
      <c r="L13" s="251">
        <v>0</v>
      </c>
      <c r="M13" s="262">
        <v>0</v>
      </c>
      <c r="N13" s="261">
        <v>10</v>
      </c>
      <c r="O13" s="251">
        <v>77</v>
      </c>
      <c r="P13" s="298">
        <v>154</v>
      </c>
      <c r="Q13" s="984" t="s">
        <v>87</v>
      </c>
      <c r="R13" s="251">
        <v>0</v>
      </c>
      <c r="S13" s="251">
        <v>0</v>
      </c>
      <c r="T13" s="262">
        <v>0</v>
      </c>
      <c r="U13" s="261">
        <v>0</v>
      </c>
      <c r="V13" s="251">
        <v>0</v>
      </c>
      <c r="W13" s="262">
        <v>0</v>
      </c>
      <c r="X13" s="261">
        <v>0</v>
      </c>
      <c r="Y13" s="251">
        <v>0</v>
      </c>
      <c r="Z13" s="262">
        <v>0</v>
      </c>
      <c r="AA13" s="261">
        <v>0</v>
      </c>
      <c r="AB13" s="251">
        <v>0</v>
      </c>
      <c r="AC13" s="298">
        <v>0</v>
      </c>
    </row>
    <row r="14" spans="1:32" ht="12.75" customHeight="1" x14ac:dyDescent="0.2">
      <c r="A14" s="984"/>
      <c r="B14" s="507">
        <v>1</v>
      </c>
      <c r="C14" s="508">
        <v>1</v>
      </c>
      <c r="D14" s="509">
        <v>1</v>
      </c>
      <c r="E14" s="201">
        <v>0.375</v>
      </c>
      <c r="F14" s="201">
        <v>0.38400000000000001</v>
      </c>
      <c r="G14" s="260">
        <v>0.38645000000000002</v>
      </c>
      <c r="H14" s="270" t="s">
        <v>452</v>
      </c>
      <c r="I14" s="201" t="s">
        <v>452</v>
      </c>
      <c r="J14" s="260" t="s">
        <v>452</v>
      </c>
      <c r="K14" s="270" t="s">
        <v>452</v>
      </c>
      <c r="L14" s="201" t="s">
        <v>452</v>
      </c>
      <c r="M14" s="260" t="s">
        <v>452</v>
      </c>
      <c r="N14" s="270">
        <v>0.625</v>
      </c>
      <c r="O14" s="201">
        <v>0.61599999999999999</v>
      </c>
      <c r="P14" s="302">
        <v>0.61355000000000004</v>
      </c>
      <c r="Q14" s="984"/>
      <c r="R14" s="201" t="s">
        <v>452</v>
      </c>
      <c r="S14" s="201" t="s">
        <v>452</v>
      </c>
      <c r="T14" s="260" t="s">
        <v>452</v>
      </c>
      <c r="U14" s="270" t="s">
        <v>452</v>
      </c>
      <c r="V14" s="201" t="s">
        <v>452</v>
      </c>
      <c r="W14" s="260" t="s">
        <v>452</v>
      </c>
      <c r="X14" s="270" t="s">
        <v>452</v>
      </c>
      <c r="Y14" s="201" t="s">
        <v>452</v>
      </c>
      <c r="Z14" s="260" t="s">
        <v>452</v>
      </c>
      <c r="AA14" s="270" t="s">
        <v>452</v>
      </c>
      <c r="AB14" s="201" t="s">
        <v>452</v>
      </c>
      <c r="AC14" s="302" t="s">
        <v>452</v>
      </c>
    </row>
    <row r="15" spans="1:32" ht="12.75" customHeight="1" x14ac:dyDescent="0.2">
      <c r="A15" s="984" t="s">
        <v>88</v>
      </c>
      <c r="B15" s="261">
        <v>80</v>
      </c>
      <c r="C15" s="251">
        <v>487</v>
      </c>
      <c r="D15" s="262">
        <v>439</v>
      </c>
      <c r="E15" s="251">
        <v>11</v>
      </c>
      <c r="F15" s="251">
        <v>186</v>
      </c>
      <c r="G15" s="262">
        <v>114</v>
      </c>
      <c r="H15" s="261">
        <v>0</v>
      </c>
      <c r="I15" s="251">
        <v>0</v>
      </c>
      <c r="J15" s="262">
        <v>0</v>
      </c>
      <c r="K15" s="261">
        <v>10</v>
      </c>
      <c r="L15" s="251">
        <v>97</v>
      </c>
      <c r="M15" s="262">
        <v>66</v>
      </c>
      <c r="N15" s="261">
        <v>1</v>
      </c>
      <c r="O15" s="251">
        <v>7</v>
      </c>
      <c r="P15" s="298">
        <v>7</v>
      </c>
      <c r="Q15" s="984" t="s">
        <v>88</v>
      </c>
      <c r="R15" s="251">
        <v>58</v>
      </c>
      <c r="S15" s="251">
        <v>197</v>
      </c>
      <c r="T15" s="262">
        <v>252</v>
      </c>
      <c r="U15" s="261">
        <v>0</v>
      </c>
      <c r="V15" s="251">
        <v>0</v>
      </c>
      <c r="W15" s="262">
        <v>0</v>
      </c>
      <c r="X15" s="261">
        <v>0</v>
      </c>
      <c r="Y15" s="251">
        <v>0</v>
      </c>
      <c r="Z15" s="262">
        <v>0</v>
      </c>
      <c r="AA15" s="261">
        <v>0</v>
      </c>
      <c r="AB15" s="251">
        <v>0</v>
      </c>
      <c r="AC15" s="298">
        <v>0</v>
      </c>
    </row>
    <row r="16" spans="1:32" ht="12.75" customHeight="1" x14ac:dyDescent="0.2">
      <c r="A16" s="984"/>
      <c r="B16" s="507">
        <v>1</v>
      </c>
      <c r="C16" s="508">
        <v>1</v>
      </c>
      <c r="D16" s="509">
        <v>1</v>
      </c>
      <c r="E16" s="201">
        <v>0.13750000000000001</v>
      </c>
      <c r="F16" s="201">
        <v>0.38192999999999999</v>
      </c>
      <c r="G16" s="260">
        <v>0.25968000000000002</v>
      </c>
      <c r="H16" s="270" t="s">
        <v>452</v>
      </c>
      <c r="I16" s="201" t="s">
        <v>452</v>
      </c>
      <c r="J16" s="260" t="s">
        <v>452</v>
      </c>
      <c r="K16" s="270">
        <v>0.125</v>
      </c>
      <c r="L16" s="201">
        <v>0.19918</v>
      </c>
      <c r="M16" s="260">
        <v>0.15034</v>
      </c>
      <c r="N16" s="270">
        <v>1.2500000000000001E-2</v>
      </c>
      <c r="O16" s="201">
        <v>1.4370000000000001E-2</v>
      </c>
      <c r="P16" s="302">
        <v>1.5949999999999999E-2</v>
      </c>
      <c r="Q16" s="984"/>
      <c r="R16" s="201">
        <v>0.72499999999999998</v>
      </c>
      <c r="S16" s="201">
        <v>0.40451999999999999</v>
      </c>
      <c r="T16" s="260">
        <v>0.57403000000000004</v>
      </c>
      <c r="U16" s="270" t="s">
        <v>452</v>
      </c>
      <c r="V16" s="201" t="s">
        <v>452</v>
      </c>
      <c r="W16" s="260" t="s">
        <v>452</v>
      </c>
      <c r="X16" s="270" t="s">
        <v>452</v>
      </c>
      <c r="Y16" s="201" t="s">
        <v>452</v>
      </c>
      <c r="Z16" s="260" t="s">
        <v>452</v>
      </c>
      <c r="AA16" s="270" t="s">
        <v>452</v>
      </c>
      <c r="AB16" s="201" t="s">
        <v>452</v>
      </c>
      <c r="AC16" s="302" t="s">
        <v>452</v>
      </c>
    </row>
    <row r="17" spans="1:29" ht="12.75" customHeight="1" x14ac:dyDescent="0.2">
      <c r="A17" s="984" t="s">
        <v>89</v>
      </c>
      <c r="B17" s="261">
        <v>134</v>
      </c>
      <c r="C17" s="251">
        <v>844</v>
      </c>
      <c r="D17" s="262">
        <v>1530</v>
      </c>
      <c r="E17" s="251">
        <v>23</v>
      </c>
      <c r="F17" s="251">
        <v>154</v>
      </c>
      <c r="G17" s="262">
        <v>243</v>
      </c>
      <c r="H17" s="261">
        <v>0</v>
      </c>
      <c r="I17" s="251">
        <v>0</v>
      </c>
      <c r="J17" s="262">
        <v>0</v>
      </c>
      <c r="K17" s="261">
        <v>6</v>
      </c>
      <c r="L17" s="251">
        <v>23</v>
      </c>
      <c r="M17" s="262">
        <v>64</v>
      </c>
      <c r="N17" s="261">
        <v>40</v>
      </c>
      <c r="O17" s="251">
        <v>203</v>
      </c>
      <c r="P17" s="298">
        <v>512</v>
      </c>
      <c r="Q17" s="984" t="s">
        <v>89</v>
      </c>
      <c r="R17" s="251">
        <v>28</v>
      </c>
      <c r="S17" s="251">
        <v>180</v>
      </c>
      <c r="T17" s="262">
        <v>253</v>
      </c>
      <c r="U17" s="261">
        <v>0</v>
      </c>
      <c r="V17" s="251">
        <v>0</v>
      </c>
      <c r="W17" s="262">
        <v>0</v>
      </c>
      <c r="X17" s="261">
        <v>0</v>
      </c>
      <c r="Y17" s="251">
        <v>0</v>
      </c>
      <c r="Z17" s="262">
        <v>0</v>
      </c>
      <c r="AA17" s="261">
        <v>37</v>
      </c>
      <c r="AB17" s="251">
        <v>284</v>
      </c>
      <c r="AC17" s="298">
        <v>458</v>
      </c>
    </row>
    <row r="18" spans="1:29" ht="12.75" customHeight="1" x14ac:dyDescent="0.2">
      <c r="A18" s="984"/>
      <c r="B18" s="507">
        <v>1</v>
      </c>
      <c r="C18" s="508">
        <v>1</v>
      </c>
      <c r="D18" s="509">
        <v>1</v>
      </c>
      <c r="E18" s="201">
        <v>0.17163999999999999</v>
      </c>
      <c r="F18" s="201">
        <v>0.18246000000000001</v>
      </c>
      <c r="G18" s="260">
        <v>0.15881999999999999</v>
      </c>
      <c r="H18" s="270" t="s">
        <v>452</v>
      </c>
      <c r="I18" s="201" t="s">
        <v>452</v>
      </c>
      <c r="J18" s="260" t="s">
        <v>452</v>
      </c>
      <c r="K18" s="270">
        <v>4.478E-2</v>
      </c>
      <c r="L18" s="201">
        <v>2.725E-2</v>
      </c>
      <c r="M18" s="260">
        <v>4.1829999999999999E-2</v>
      </c>
      <c r="N18" s="270">
        <v>0.29851</v>
      </c>
      <c r="O18" s="201">
        <v>0.24052000000000001</v>
      </c>
      <c r="P18" s="302">
        <v>0.33463999999999999</v>
      </c>
      <c r="Q18" s="984"/>
      <c r="R18" s="201">
        <v>0.20896000000000001</v>
      </c>
      <c r="S18" s="201">
        <v>0.21326999999999999</v>
      </c>
      <c r="T18" s="260">
        <v>0.16536000000000001</v>
      </c>
      <c r="U18" s="270" t="s">
        <v>452</v>
      </c>
      <c r="V18" s="201" t="s">
        <v>452</v>
      </c>
      <c r="W18" s="260" t="s">
        <v>452</v>
      </c>
      <c r="X18" s="270" t="s">
        <v>452</v>
      </c>
      <c r="Y18" s="201" t="s">
        <v>452</v>
      </c>
      <c r="Z18" s="260" t="s">
        <v>452</v>
      </c>
      <c r="AA18" s="270">
        <v>0.27611999999999998</v>
      </c>
      <c r="AB18" s="201">
        <v>0.33649000000000001</v>
      </c>
      <c r="AC18" s="302">
        <v>0.29935</v>
      </c>
    </row>
    <row r="19" spans="1:29" ht="12.75" customHeight="1" x14ac:dyDescent="0.2">
      <c r="A19" s="984" t="s">
        <v>90</v>
      </c>
      <c r="B19" s="261">
        <v>3</v>
      </c>
      <c r="C19" s="251">
        <v>17</v>
      </c>
      <c r="D19" s="262">
        <v>32</v>
      </c>
      <c r="E19" s="251">
        <v>3</v>
      </c>
      <c r="F19" s="251">
        <v>17</v>
      </c>
      <c r="G19" s="262">
        <v>32</v>
      </c>
      <c r="H19" s="261">
        <v>0</v>
      </c>
      <c r="I19" s="251">
        <v>0</v>
      </c>
      <c r="J19" s="262">
        <v>0</v>
      </c>
      <c r="K19" s="261">
        <v>0</v>
      </c>
      <c r="L19" s="251">
        <v>0</v>
      </c>
      <c r="M19" s="262">
        <v>0</v>
      </c>
      <c r="N19" s="261">
        <v>0</v>
      </c>
      <c r="O19" s="271">
        <v>0</v>
      </c>
      <c r="P19" s="298">
        <v>0</v>
      </c>
      <c r="Q19" s="984" t="s">
        <v>90</v>
      </c>
      <c r="R19" s="251">
        <v>0</v>
      </c>
      <c r="S19" s="251">
        <v>0</v>
      </c>
      <c r="T19" s="262">
        <v>0</v>
      </c>
      <c r="U19" s="261">
        <v>0</v>
      </c>
      <c r="V19" s="251">
        <v>0</v>
      </c>
      <c r="W19" s="262">
        <v>0</v>
      </c>
      <c r="X19" s="261">
        <v>0</v>
      </c>
      <c r="Y19" s="251">
        <v>0</v>
      </c>
      <c r="Z19" s="262">
        <v>0</v>
      </c>
      <c r="AA19" s="261">
        <v>0</v>
      </c>
      <c r="AB19" s="271">
        <v>0</v>
      </c>
      <c r="AC19" s="298">
        <v>0</v>
      </c>
    </row>
    <row r="20" spans="1:29" ht="12.75" customHeight="1" x14ac:dyDescent="0.2">
      <c r="A20" s="984"/>
      <c r="B20" s="507">
        <v>1</v>
      </c>
      <c r="C20" s="508">
        <v>1</v>
      </c>
      <c r="D20" s="509">
        <v>1</v>
      </c>
      <c r="E20" s="201">
        <v>1</v>
      </c>
      <c r="F20" s="201">
        <v>1</v>
      </c>
      <c r="G20" s="260">
        <v>1</v>
      </c>
      <c r="H20" s="270" t="s">
        <v>452</v>
      </c>
      <c r="I20" s="201" t="s">
        <v>452</v>
      </c>
      <c r="J20" s="260" t="s">
        <v>452</v>
      </c>
      <c r="K20" s="270" t="s">
        <v>452</v>
      </c>
      <c r="L20" s="201" t="s">
        <v>452</v>
      </c>
      <c r="M20" s="260" t="s">
        <v>452</v>
      </c>
      <c r="N20" s="270" t="s">
        <v>452</v>
      </c>
      <c r="O20" s="201" t="s">
        <v>452</v>
      </c>
      <c r="P20" s="302" t="s">
        <v>452</v>
      </c>
      <c r="Q20" s="984"/>
      <c r="R20" s="201" t="s">
        <v>452</v>
      </c>
      <c r="S20" s="201" t="s">
        <v>452</v>
      </c>
      <c r="T20" s="260" t="s">
        <v>452</v>
      </c>
      <c r="U20" s="270" t="s">
        <v>452</v>
      </c>
      <c r="V20" s="201" t="s">
        <v>452</v>
      </c>
      <c r="W20" s="260" t="s">
        <v>452</v>
      </c>
      <c r="X20" s="270" t="s">
        <v>452</v>
      </c>
      <c r="Y20" s="201" t="s">
        <v>452</v>
      </c>
      <c r="Z20" s="260" t="s">
        <v>452</v>
      </c>
      <c r="AA20" s="270" t="s">
        <v>452</v>
      </c>
      <c r="AB20" s="201" t="s">
        <v>452</v>
      </c>
      <c r="AC20" s="302" t="s">
        <v>452</v>
      </c>
    </row>
    <row r="21" spans="1:29" ht="12.75" customHeight="1" x14ac:dyDescent="0.2">
      <c r="A21" s="984" t="s">
        <v>91</v>
      </c>
      <c r="B21" s="261">
        <v>242</v>
      </c>
      <c r="C21" s="251">
        <v>1247</v>
      </c>
      <c r="D21" s="262">
        <v>4461</v>
      </c>
      <c r="E21" s="251">
        <v>51</v>
      </c>
      <c r="F21" s="251">
        <v>192</v>
      </c>
      <c r="G21" s="262">
        <v>2555</v>
      </c>
      <c r="H21" s="261">
        <v>3</v>
      </c>
      <c r="I21" s="251">
        <v>21</v>
      </c>
      <c r="J21" s="262">
        <v>57</v>
      </c>
      <c r="K21" s="261">
        <v>102</v>
      </c>
      <c r="L21" s="251">
        <v>505</v>
      </c>
      <c r="M21" s="262">
        <v>690</v>
      </c>
      <c r="N21" s="261">
        <v>15</v>
      </c>
      <c r="O21" s="251">
        <v>80</v>
      </c>
      <c r="P21" s="298">
        <v>207</v>
      </c>
      <c r="Q21" s="984" t="s">
        <v>91</v>
      </c>
      <c r="R21" s="251">
        <v>50</v>
      </c>
      <c r="S21" s="251">
        <v>343</v>
      </c>
      <c r="T21" s="262">
        <v>615</v>
      </c>
      <c r="U21" s="261">
        <v>4</v>
      </c>
      <c r="V21" s="251">
        <v>19</v>
      </c>
      <c r="W21" s="262">
        <v>44</v>
      </c>
      <c r="X21" s="261">
        <v>9</v>
      </c>
      <c r="Y21" s="251">
        <v>55</v>
      </c>
      <c r="Z21" s="262">
        <v>125</v>
      </c>
      <c r="AA21" s="261">
        <v>8</v>
      </c>
      <c r="AB21" s="251">
        <v>32</v>
      </c>
      <c r="AC21" s="298">
        <v>168</v>
      </c>
    </row>
    <row r="22" spans="1:29" ht="12.75" customHeight="1" x14ac:dyDescent="0.2">
      <c r="A22" s="984"/>
      <c r="B22" s="507">
        <v>1</v>
      </c>
      <c r="C22" s="508">
        <v>1</v>
      </c>
      <c r="D22" s="509">
        <v>1</v>
      </c>
      <c r="E22" s="201">
        <v>0.21074000000000001</v>
      </c>
      <c r="F22" s="201">
        <v>0.15397</v>
      </c>
      <c r="G22" s="260">
        <v>0.57274000000000003</v>
      </c>
      <c r="H22" s="270">
        <v>1.24E-2</v>
      </c>
      <c r="I22" s="201">
        <v>1.6840000000000001E-2</v>
      </c>
      <c r="J22" s="260">
        <v>1.278E-2</v>
      </c>
      <c r="K22" s="270">
        <v>0.42148999999999998</v>
      </c>
      <c r="L22" s="201">
        <v>0.40497</v>
      </c>
      <c r="M22" s="260">
        <v>0.15467</v>
      </c>
      <c r="N22" s="270">
        <v>6.198E-2</v>
      </c>
      <c r="O22" s="201">
        <v>6.4149999999999999E-2</v>
      </c>
      <c r="P22" s="302">
        <v>4.6399999999999997E-2</v>
      </c>
      <c r="Q22" s="984"/>
      <c r="R22" s="201">
        <v>0.20660999999999999</v>
      </c>
      <c r="S22" s="201">
        <v>0.27506000000000003</v>
      </c>
      <c r="T22" s="260">
        <v>0.13786000000000001</v>
      </c>
      <c r="U22" s="270">
        <v>1.653E-2</v>
      </c>
      <c r="V22" s="201">
        <v>1.524E-2</v>
      </c>
      <c r="W22" s="260">
        <v>9.8600000000000007E-3</v>
      </c>
      <c r="X22" s="270">
        <v>3.7190000000000001E-2</v>
      </c>
      <c r="Y22" s="201">
        <v>4.4110000000000003E-2</v>
      </c>
      <c r="Z22" s="260">
        <v>2.802E-2</v>
      </c>
      <c r="AA22" s="270">
        <v>3.3059999999999999E-2</v>
      </c>
      <c r="AB22" s="201">
        <v>2.5659999999999999E-2</v>
      </c>
      <c r="AC22" s="302">
        <v>3.7659999999999999E-2</v>
      </c>
    </row>
    <row r="23" spans="1:29" ht="12.75" customHeight="1" x14ac:dyDescent="0.2">
      <c r="A23" s="984" t="s">
        <v>92</v>
      </c>
      <c r="B23" s="261">
        <v>260</v>
      </c>
      <c r="C23" s="251">
        <v>1975</v>
      </c>
      <c r="D23" s="262">
        <v>2880</v>
      </c>
      <c r="E23" s="251">
        <v>19</v>
      </c>
      <c r="F23" s="251">
        <v>84</v>
      </c>
      <c r="G23" s="262">
        <v>307</v>
      </c>
      <c r="H23" s="261">
        <v>5</v>
      </c>
      <c r="I23" s="251">
        <v>18</v>
      </c>
      <c r="J23" s="262">
        <v>66</v>
      </c>
      <c r="K23" s="261">
        <v>5</v>
      </c>
      <c r="L23" s="251">
        <v>22</v>
      </c>
      <c r="M23" s="262">
        <v>51</v>
      </c>
      <c r="N23" s="261">
        <v>47</v>
      </c>
      <c r="O23" s="251">
        <v>275</v>
      </c>
      <c r="P23" s="298">
        <v>796</v>
      </c>
      <c r="Q23" s="984" t="s">
        <v>92</v>
      </c>
      <c r="R23" s="251">
        <v>99</v>
      </c>
      <c r="S23" s="251">
        <v>785</v>
      </c>
      <c r="T23" s="262">
        <v>1272</v>
      </c>
      <c r="U23" s="261">
        <v>1</v>
      </c>
      <c r="V23" s="251">
        <v>3</v>
      </c>
      <c r="W23" s="262">
        <v>6</v>
      </c>
      <c r="X23" s="261">
        <v>4</v>
      </c>
      <c r="Y23" s="251">
        <v>28</v>
      </c>
      <c r="Z23" s="262">
        <v>29</v>
      </c>
      <c r="AA23" s="261">
        <v>80</v>
      </c>
      <c r="AB23" s="251">
        <v>760</v>
      </c>
      <c r="AC23" s="298">
        <v>353</v>
      </c>
    </row>
    <row r="24" spans="1:29" ht="12.75" customHeight="1" x14ac:dyDescent="0.2">
      <c r="A24" s="984"/>
      <c r="B24" s="507">
        <v>1</v>
      </c>
      <c r="C24" s="508">
        <v>1</v>
      </c>
      <c r="D24" s="509">
        <v>1</v>
      </c>
      <c r="E24" s="201">
        <v>7.3080000000000006E-2</v>
      </c>
      <c r="F24" s="201">
        <v>4.2529999999999998E-2</v>
      </c>
      <c r="G24" s="260">
        <v>0.1066</v>
      </c>
      <c r="H24" s="270">
        <v>1.9230000000000001E-2</v>
      </c>
      <c r="I24" s="201">
        <v>9.11E-3</v>
      </c>
      <c r="J24" s="260">
        <v>2.2919999999999999E-2</v>
      </c>
      <c r="K24" s="270">
        <v>1.9230000000000001E-2</v>
      </c>
      <c r="L24" s="201">
        <v>1.1140000000000001E-2</v>
      </c>
      <c r="M24" s="260">
        <v>1.771E-2</v>
      </c>
      <c r="N24" s="270">
        <v>0.18076999999999999</v>
      </c>
      <c r="O24" s="201">
        <v>0.13924</v>
      </c>
      <c r="P24" s="302">
        <v>0.27639000000000002</v>
      </c>
      <c r="Q24" s="984"/>
      <c r="R24" s="201">
        <v>0.38077</v>
      </c>
      <c r="S24" s="201">
        <v>0.39746999999999999</v>
      </c>
      <c r="T24" s="260">
        <v>0.44167000000000001</v>
      </c>
      <c r="U24" s="270">
        <v>3.8500000000000001E-3</v>
      </c>
      <c r="V24" s="201">
        <v>1.5200000000000001E-3</v>
      </c>
      <c r="W24" s="260">
        <v>2.0799999999999998E-3</v>
      </c>
      <c r="X24" s="270">
        <v>1.538E-2</v>
      </c>
      <c r="Y24" s="201">
        <v>1.418E-2</v>
      </c>
      <c r="Z24" s="260">
        <v>1.0070000000000001E-2</v>
      </c>
      <c r="AA24" s="270">
        <v>0.30769000000000002</v>
      </c>
      <c r="AB24" s="201">
        <v>0.38480999999999999</v>
      </c>
      <c r="AC24" s="302">
        <v>0.12257</v>
      </c>
    </row>
    <row r="25" spans="1:29" ht="12.75" customHeight="1" x14ac:dyDescent="0.2">
      <c r="A25" s="984" t="s">
        <v>93</v>
      </c>
      <c r="B25" s="261">
        <v>65</v>
      </c>
      <c r="C25" s="251">
        <v>343</v>
      </c>
      <c r="D25" s="262">
        <v>646</v>
      </c>
      <c r="E25" s="251">
        <v>2</v>
      </c>
      <c r="F25" s="251">
        <v>16</v>
      </c>
      <c r="G25" s="262">
        <v>23</v>
      </c>
      <c r="H25" s="261">
        <v>1</v>
      </c>
      <c r="I25" s="251">
        <v>2</v>
      </c>
      <c r="J25" s="262">
        <v>8</v>
      </c>
      <c r="K25" s="261">
        <v>11</v>
      </c>
      <c r="L25" s="251">
        <v>99</v>
      </c>
      <c r="M25" s="262">
        <v>109</v>
      </c>
      <c r="N25" s="261">
        <v>15</v>
      </c>
      <c r="O25" s="251">
        <v>68</v>
      </c>
      <c r="P25" s="298">
        <v>172</v>
      </c>
      <c r="Q25" s="984" t="s">
        <v>93</v>
      </c>
      <c r="R25" s="251">
        <v>21</v>
      </c>
      <c r="S25" s="251">
        <v>86</v>
      </c>
      <c r="T25" s="262">
        <v>172</v>
      </c>
      <c r="U25" s="261">
        <v>0</v>
      </c>
      <c r="V25" s="251">
        <v>0</v>
      </c>
      <c r="W25" s="262">
        <v>0</v>
      </c>
      <c r="X25" s="261">
        <v>0</v>
      </c>
      <c r="Y25" s="251">
        <v>0</v>
      </c>
      <c r="Z25" s="262">
        <v>0</v>
      </c>
      <c r="AA25" s="261">
        <v>15</v>
      </c>
      <c r="AB25" s="251">
        <v>72</v>
      </c>
      <c r="AC25" s="298">
        <v>162</v>
      </c>
    </row>
    <row r="26" spans="1:29" ht="12.75" customHeight="1" x14ac:dyDescent="0.2">
      <c r="A26" s="984"/>
      <c r="B26" s="507">
        <v>1</v>
      </c>
      <c r="C26" s="508">
        <v>1</v>
      </c>
      <c r="D26" s="509">
        <v>1</v>
      </c>
      <c r="E26" s="201">
        <v>3.0769999999999999E-2</v>
      </c>
      <c r="F26" s="201">
        <v>4.6649999999999997E-2</v>
      </c>
      <c r="G26" s="260">
        <v>3.56E-2</v>
      </c>
      <c r="H26" s="270">
        <v>1.538E-2</v>
      </c>
      <c r="I26" s="201">
        <v>5.8300000000000001E-3</v>
      </c>
      <c r="J26" s="260">
        <v>1.238E-2</v>
      </c>
      <c r="K26" s="270">
        <v>0.16922999999999999</v>
      </c>
      <c r="L26" s="201">
        <v>0.28863</v>
      </c>
      <c r="M26" s="260">
        <v>0.16872999999999999</v>
      </c>
      <c r="N26" s="270">
        <v>0.23077</v>
      </c>
      <c r="O26" s="201">
        <v>0.19825000000000001</v>
      </c>
      <c r="P26" s="302">
        <v>0.26624999999999999</v>
      </c>
      <c r="Q26" s="984"/>
      <c r="R26" s="201">
        <v>0.32307999999999998</v>
      </c>
      <c r="S26" s="201">
        <v>0.25073000000000001</v>
      </c>
      <c r="T26" s="260">
        <v>0.26624999999999999</v>
      </c>
      <c r="U26" s="270" t="s">
        <v>452</v>
      </c>
      <c r="V26" s="201" t="s">
        <v>452</v>
      </c>
      <c r="W26" s="260" t="s">
        <v>452</v>
      </c>
      <c r="X26" s="270" t="s">
        <v>452</v>
      </c>
      <c r="Y26" s="201" t="s">
        <v>452</v>
      </c>
      <c r="Z26" s="260" t="s">
        <v>452</v>
      </c>
      <c r="AA26" s="270">
        <v>0.23077</v>
      </c>
      <c r="AB26" s="201">
        <v>0.20991000000000001</v>
      </c>
      <c r="AC26" s="302">
        <v>0.25076999999999999</v>
      </c>
    </row>
    <row r="27" spans="1:29" ht="12.75" customHeight="1" x14ac:dyDescent="0.2">
      <c r="A27" s="984" t="s">
        <v>94</v>
      </c>
      <c r="B27" s="261">
        <v>8</v>
      </c>
      <c r="C27" s="251">
        <v>34</v>
      </c>
      <c r="D27" s="262">
        <v>61</v>
      </c>
      <c r="E27" s="251">
        <v>1</v>
      </c>
      <c r="F27" s="251">
        <v>4</v>
      </c>
      <c r="G27" s="262">
        <v>8</v>
      </c>
      <c r="H27" s="261">
        <v>0</v>
      </c>
      <c r="I27" s="251">
        <v>0</v>
      </c>
      <c r="J27" s="262">
        <v>0</v>
      </c>
      <c r="K27" s="261">
        <v>0</v>
      </c>
      <c r="L27" s="251">
        <v>0</v>
      </c>
      <c r="M27" s="262">
        <v>0</v>
      </c>
      <c r="N27" s="261">
        <v>1</v>
      </c>
      <c r="O27" s="251">
        <v>8</v>
      </c>
      <c r="P27" s="298">
        <v>4</v>
      </c>
      <c r="Q27" s="984" t="s">
        <v>94</v>
      </c>
      <c r="R27" s="251">
        <v>3</v>
      </c>
      <c r="S27" s="251">
        <v>10</v>
      </c>
      <c r="T27" s="262">
        <v>19</v>
      </c>
      <c r="U27" s="261">
        <v>0</v>
      </c>
      <c r="V27" s="251">
        <v>0</v>
      </c>
      <c r="W27" s="262">
        <v>0</v>
      </c>
      <c r="X27" s="261">
        <v>0</v>
      </c>
      <c r="Y27" s="251">
        <v>0</v>
      </c>
      <c r="Z27" s="262">
        <v>0</v>
      </c>
      <c r="AA27" s="261">
        <v>3</v>
      </c>
      <c r="AB27" s="251">
        <v>12</v>
      </c>
      <c r="AC27" s="298">
        <v>30</v>
      </c>
    </row>
    <row r="28" spans="1:29" ht="12.75" customHeight="1" x14ac:dyDescent="0.2">
      <c r="A28" s="984"/>
      <c r="B28" s="507">
        <v>1</v>
      </c>
      <c r="C28" s="508">
        <v>1</v>
      </c>
      <c r="D28" s="509">
        <v>1</v>
      </c>
      <c r="E28" s="201">
        <v>0.125</v>
      </c>
      <c r="F28" s="201">
        <v>0.11765</v>
      </c>
      <c r="G28" s="260">
        <v>0.13114999999999999</v>
      </c>
      <c r="H28" s="270" t="s">
        <v>452</v>
      </c>
      <c r="I28" s="201" t="s">
        <v>452</v>
      </c>
      <c r="J28" s="260" t="s">
        <v>452</v>
      </c>
      <c r="K28" s="270" t="s">
        <v>452</v>
      </c>
      <c r="L28" s="201" t="s">
        <v>452</v>
      </c>
      <c r="M28" s="260" t="s">
        <v>452</v>
      </c>
      <c r="N28" s="270">
        <v>0.125</v>
      </c>
      <c r="O28" s="201">
        <v>0.23529</v>
      </c>
      <c r="P28" s="302">
        <v>6.5570000000000003E-2</v>
      </c>
      <c r="Q28" s="984"/>
      <c r="R28" s="201">
        <v>0.375</v>
      </c>
      <c r="S28" s="201">
        <v>0.29411999999999999</v>
      </c>
      <c r="T28" s="260">
        <v>0.31147999999999998</v>
      </c>
      <c r="U28" s="270" t="s">
        <v>452</v>
      </c>
      <c r="V28" s="201" t="s">
        <v>452</v>
      </c>
      <c r="W28" s="260" t="s">
        <v>452</v>
      </c>
      <c r="X28" s="270" t="s">
        <v>452</v>
      </c>
      <c r="Y28" s="201" t="s">
        <v>452</v>
      </c>
      <c r="Z28" s="260" t="s">
        <v>452</v>
      </c>
      <c r="AA28" s="270">
        <v>0.375</v>
      </c>
      <c r="AB28" s="201">
        <v>0.35293999999999998</v>
      </c>
      <c r="AC28" s="302">
        <v>0.49180000000000001</v>
      </c>
    </row>
    <row r="29" spans="1:29" ht="12.75" customHeight="1" x14ac:dyDescent="0.2">
      <c r="A29" s="984" t="s">
        <v>95</v>
      </c>
      <c r="B29" s="261">
        <v>23</v>
      </c>
      <c r="C29" s="251">
        <v>281</v>
      </c>
      <c r="D29" s="262">
        <v>248</v>
      </c>
      <c r="E29" s="251">
        <v>5</v>
      </c>
      <c r="F29" s="251">
        <v>82</v>
      </c>
      <c r="G29" s="262">
        <v>100</v>
      </c>
      <c r="H29" s="261">
        <v>0</v>
      </c>
      <c r="I29" s="251">
        <v>0</v>
      </c>
      <c r="J29" s="262">
        <v>0</v>
      </c>
      <c r="K29" s="261">
        <v>2</v>
      </c>
      <c r="L29" s="251">
        <v>41</v>
      </c>
      <c r="M29" s="262">
        <v>17</v>
      </c>
      <c r="N29" s="261">
        <v>2</v>
      </c>
      <c r="O29" s="251">
        <v>43</v>
      </c>
      <c r="P29" s="298">
        <v>30</v>
      </c>
      <c r="Q29" s="984" t="s">
        <v>95</v>
      </c>
      <c r="R29" s="251">
        <v>8</v>
      </c>
      <c r="S29" s="251">
        <v>39</v>
      </c>
      <c r="T29" s="262">
        <v>70</v>
      </c>
      <c r="U29" s="261">
        <v>0</v>
      </c>
      <c r="V29" s="251">
        <v>0</v>
      </c>
      <c r="W29" s="262">
        <v>0</v>
      </c>
      <c r="X29" s="261">
        <v>2</v>
      </c>
      <c r="Y29" s="251">
        <v>10</v>
      </c>
      <c r="Z29" s="262">
        <v>13</v>
      </c>
      <c r="AA29" s="261">
        <v>4</v>
      </c>
      <c r="AB29" s="251">
        <v>66</v>
      </c>
      <c r="AC29" s="298">
        <v>18</v>
      </c>
    </row>
    <row r="30" spans="1:29" ht="12.75" customHeight="1" x14ac:dyDescent="0.2">
      <c r="A30" s="984"/>
      <c r="B30" s="507">
        <v>1</v>
      </c>
      <c r="C30" s="508">
        <v>1</v>
      </c>
      <c r="D30" s="509">
        <v>1</v>
      </c>
      <c r="E30" s="201">
        <v>0.21739</v>
      </c>
      <c r="F30" s="201">
        <v>0.29181000000000001</v>
      </c>
      <c r="G30" s="260">
        <v>0.40322999999999998</v>
      </c>
      <c r="H30" s="270" t="s">
        <v>452</v>
      </c>
      <c r="I30" s="201" t="s">
        <v>452</v>
      </c>
      <c r="J30" s="260" t="s">
        <v>452</v>
      </c>
      <c r="K30" s="270">
        <v>8.6959999999999996E-2</v>
      </c>
      <c r="L30" s="201">
        <v>0.14591000000000001</v>
      </c>
      <c r="M30" s="260">
        <v>6.855E-2</v>
      </c>
      <c r="N30" s="270">
        <v>8.6959999999999996E-2</v>
      </c>
      <c r="O30" s="201">
        <v>0.15301999999999999</v>
      </c>
      <c r="P30" s="302">
        <v>0.12096999999999999</v>
      </c>
      <c r="Q30" s="984"/>
      <c r="R30" s="201">
        <v>0.34782999999999997</v>
      </c>
      <c r="S30" s="201">
        <v>0.13879</v>
      </c>
      <c r="T30" s="260">
        <v>0.28226000000000001</v>
      </c>
      <c r="U30" s="270" t="s">
        <v>452</v>
      </c>
      <c r="V30" s="201" t="s">
        <v>452</v>
      </c>
      <c r="W30" s="260" t="s">
        <v>452</v>
      </c>
      <c r="X30" s="270">
        <v>8.6959999999999996E-2</v>
      </c>
      <c r="Y30" s="201">
        <v>3.5589999999999997E-2</v>
      </c>
      <c r="Z30" s="260">
        <v>5.2420000000000001E-2</v>
      </c>
      <c r="AA30" s="270">
        <v>0.17391000000000001</v>
      </c>
      <c r="AB30" s="201">
        <v>0.23488000000000001</v>
      </c>
      <c r="AC30" s="302">
        <v>7.2580000000000006E-2</v>
      </c>
    </row>
    <row r="31" spans="1:29" ht="12.75" customHeight="1" x14ac:dyDescent="0.2">
      <c r="A31" s="984" t="s">
        <v>96</v>
      </c>
      <c r="B31" s="261">
        <v>0</v>
      </c>
      <c r="C31" s="251">
        <v>0</v>
      </c>
      <c r="D31" s="262">
        <v>0</v>
      </c>
      <c r="E31" s="251">
        <v>0</v>
      </c>
      <c r="F31" s="251">
        <v>0</v>
      </c>
      <c r="G31" s="262">
        <v>0</v>
      </c>
      <c r="H31" s="261">
        <v>0</v>
      </c>
      <c r="I31" s="251">
        <v>0</v>
      </c>
      <c r="J31" s="262">
        <v>0</v>
      </c>
      <c r="K31" s="261">
        <v>0</v>
      </c>
      <c r="L31" s="251">
        <v>0</v>
      </c>
      <c r="M31" s="262">
        <v>0</v>
      </c>
      <c r="N31" s="261">
        <v>0</v>
      </c>
      <c r="O31" s="251">
        <v>0</v>
      </c>
      <c r="P31" s="298">
        <v>0</v>
      </c>
      <c r="Q31" s="984" t="s">
        <v>96</v>
      </c>
      <c r="R31" s="251">
        <v>0</v>
      </c>
      <c r="S31" s="251">
        <v>0</v>
      </c>
      <c r="T31" s="262">
        <v>0</v>
      </c>
      <c r="U31" s="261">
        <v>0</v>
      </c>
      <c r="V31" s="251">
        <v>0</v>
      </c>
      <c r="W31" s="262">
        <v>0</v>
      </c>
      <c r="X31" s="261">
        <v>0</v>
      </c>
      <c r="Y31" s="251">
        <v>0</v>
      </c>
      <c r="Z31" s="262">
        <v>0</v>
      </c>
      <c r="AA31" s="261">
        <v>0</v>
      </c>
      <c r="AB31" s="251">
        <v>0</v>
      </c>
      <c r="AC31" s="298">
        <v>0</v>
      </c>
    </row>
    <row r="32" spans="1:29" ht="12.75" customHeight="1" x14ac:dyDescent="0.2">
      <c r="A32" s="984"/>
      <c r="B32" s="507" t="s">
        <v>452</v>
      </c>
      <c r="C32" s="508" t="s">
        <v>452</v>
      </c>
      <c r="D32" s="509" t="s">
        <v>452</v>
      </c>
      <c r="E32" s="201" t="s">
        <v>452</v>
      </c>
      <c r="F32" s="201" t="s">
        <v>452</v>
      </c>
      <c r="G32" s="260" t="s">
        <v>452</v>
      </c>
      <c r="H32" s="270" t="s">
        <v>452</v>
      </c>
      <c r="I32" s="201" t="s">
        <v>452</v>
      </c>
      <c r="J32" s="260" t="s">
        <v>452</v>
      </c>
      <c r="K32" s="270" t="s">
        <v>452</v>
      </c>
      <c r="L32" s="201" t="s">
        <v>452</v>
      </c>
      <c r="M32" s="260" t="s">
        <v>452</v>
      </c>
      <c r="N32" s="270" t="s">
        <v>452</v>
      </c>
      <c r="O32" s="201" t="s">
        <v>452</v>
      </c>
      <c r="P32" s="302" t="s">
        <v>452</v>
      </c>
      <c r="Q32" s="984"/>
      <c r="R32" s="201" t="s">
        <v>452</v>
      </c>
      <c r="S32" s="201" t="s">
        <v>452</v>
      </c>
      <c r="T32" s="260" t="s">
        <v>452</v>
      </c>
      <c r="U32" s="270" t="s">
        <v>452</v>
      </c>
      <c r="V32" s="201" t="s">
        <v>452</v>
      </c>
      <c r="W32" s="260" t="s">
        <v>452</v>
      </c>
      <c r="X32" s="270" t="s">
        <v>452</v>
      </c>
      <c r="Y32" s="201" t="s">
        <v>452</v>
      </c>
      <c r="Z32" s="260" t="s">
        <v>452</v>
      </c>
      <c r="AA32" s="270" t="s">
        <v>452</v>
      </c>
      <c r="AB32" s="201" t="s">
        <v>452</v>
      </c>
      <c r="AC32" s="302" t="s">
        <v>452</v>
      </c>
    </row>
    <row r="33" spans="1:29" ht="12.75" customHeight="1" x14ac:dyDescent="0.2">
      <c r="A33" s="984" t="s">
        <v>97</v>
      </c>
      <c r="B33" s="261">
        <v>72</v>
      </c>
      <c r="C33" s="251">
        <v>794</v>
      </c>
      <c r="D33" s="262">
        <v>811</v>
      </c>
      <c r="E33" s="251">
        <v>9</v>
      </c>
      <c r="F33" s="251">
        <v>147</v>
      </c>
      <c r="G33" s="262">
        <v>123</v>
      </c>
      <c r="H33" s="261">
        <v>2</v>
      </c>
      <c r="I33" s="251">
        <v>5</v>
      </c>
      <c r="J33" s="262">
        <v>36</v>
      </c>
      <c r="K33" s="261">
        <v>6</v>
      </c>
      <c r="L33" s="251">
        <v>58</v>
      </c>
      <c r="M33" s="262">
        <v>50</v>
      </c>
      <c r="N33" s="261">
        <v>24</v>
      </c>
      <c r="O33" s="251">
        <v>316</v>
      </c>
      <c r="P33" s="298">
        <v>335</v>
      </c>
      <c r="Q33" s="984" t="s">
        <v>97</v>
      </c>
      <c r="R33" s="251">
        <v>23</v>
      </c>
      <c r="S33" s="251">
        <v>142</v>
      </c>
      <c r="T33" s="262">
        <v>204</v>
      </c>
      <c r="U33" s="261">
        <v>3</v>
      </c>
      <c r="V33" s="251">
        <v>6</v>
      </c>
      <c r="W33" s="262">
        <v>14</v>
      </c>
      <c r="X33" s="261">
        <v>1</v>
      </c>
      <c r="Y33" s="251">
        <v>100</v>
      </c>
      <c r="Z33" s="262">
        <v>1</v>
      </c>
      <c r="AA33" s="261">
        <v>4</v>
      </c>
      <c r="AB33" s="251">
        <v>20</v>
      </c>
      <c r="AC33" s="298">
        <v>48</v>
      </c>
    </row>
    <row r="34" spans="1:29" ht="12.75" customHeight="1" x14ac:dyDescent="0.2">
      <c r="A34" s="984"/>
      <c r="B34" s="507">
        <v>1</v>
      </c>
      <c r="C34" s="508">
        <v>1</v>
      </c>
      <c r="D34" s="509">
        <v>1</v>
      </c>
      <c r="E34" s="201">
        <v>0.125</v>
      </c>
      <c r="F34" s="201">
        <v>0.18514</v>
      </c>
      <c r="G34" s="260">
        <v>0.15165999999999999</v>
      </c>
      <c r="H34" s="270">
        <v>2.7779999999999999E-2</v>
      </c>
      <c r="I34" s="201">
        <v>6.3E-3</v>
      </c>
      <c r="J34" s="260">
        <v>4.4389999999999999E-2</v>
      </c>
      <c r="K34" s="270">
        <v>8.3330000000000001E-2</v>
      </c>
      <c r="L34" s="201">
        <v>7.3050000000000004E-2</v>
      </c>
      <c r="M34" s="260">
        <v>6.1650000000000003E-2</v>
      </c>
      <c r="N34" s="270">
        <v>0.33333000000000002</v>
      </c>
      <c r="O34" s="201">
        <v>0.39798</v>
      </c>
      <c r="P34" s="302">
        <v>0.41306999999999999</v>
      </c>
      <c r="Q34" s="984"/>
      <c r="R34" s="201">
        <v>0.31944</v>
      </c>
      <c r="S34" s="201">
        <v>0.17884</v>
      </c>
      <c r="T34" s="260">
        <v>0.25153999999999999</v>
      </c>
      <c r="U34" s="270">
        <v>4.1669999999999999E-2</v>
      </c>
      <c r="V34" s="201">
        <v>7.5599999999999999E-3</v>
      </c>
      <c r="W34" s="260">
        <v>1.7260000000000001E-2</v>
      </c>
      <c r="X34" s="270">
        <v>1.389E-2</v>
      </c>
      <c r="Y34" s="201">
        <v>0.12594</v>
      </c>
      <c r="Z34" s="260">
        <v>1.23E-3</v>
      </c>
      <c r="AA34" s="270">
        <v>5.5559999999999998E-2</v>
      </c>
      <c r="AB34" s="201">
        <v>2.5190000000000001E-2</v>
      </c>
      <c r="AC34" s="302">
        <v>5.919E-2</v>
      </c>
    </row>
    <row r="35" spans="1:29" ht="12.75" customHeight="1" x14ac:dyDescent="0.2">
      <c r="A35" s="988" t="s">
        <v>98</v>
      </c>
      <c r="B35" s="261">
        <v>7</v>
      </c>
      <c r="C35" s="251">
        <v>38</v>
      </c>
      <c r="D35" s="262">
        <v>41</v>
      </c>
      <c r="E35" s="251">
        <v>1</v>
      </c>
      <c r="F35" s="251">
        <v>4</v>
      </c>
      <c r="G35" s="262">
        <v>4</v>
      </c>
      <c r="H35" s="261">
        <v>0</v>
      </c>
      <c r="I35" s="251">
        <v>0</v>
      </c>
      <c r="J35" s="262">
        <v>0</v>
      </c>
      <c r="K35" s="261">
        <v>1</v>
      </c>
      <c r="L35" s="251">
        <v>2</v>
      </c>
      <c r="M35" s="262">
        <v>6</v>
      </c>
      <c r="N35" s="261">
        <v>0</v>
      </c>
      <c r="O35" s="251">
        <v>0</v>
      </c>
      <c r="P35" s="298">
        <v>0</v>
      </c>
      <c r="Q35" s="988" t="s">
        <v>98</v>
      </c>
      <c r="R35" s="251">
        <v>5</v>
      </c>
      <c r="S35" s="251">
        <v>32</v>
      </c>
      <c r="T35" s="262">
        <v>31</v>
      </c>
      <c r="U35" s="261">
        <v>0</v>
      </c>
      <c r="V35" s="251">
        <v>0</v>
      </c>
      <c r="W35" s="262">
        <v>0</v>
      </c>
      <c r="X35" s="261">
        <v>0</v>
      </c>
      <c r="Y35" s="251">
        <v>0</v>
      </c>
      <c r="Z35" s="262">
        <v>0</v>
      </c>
      <c r="AA35" s="261">
        <v>0</v>
      </c>
      <c r="AB35" s="251">
        <v>0</v>
      </c>
      <c r="AC35" s="298">
        <v>0</v>
      </c>
    </row>
    <row r="36" spans="1:29" ht="12.75" customHeight="1" x14ac:dyDescent="0.2">
      <c r="A36" s="989"/>
      <c r="B36" s="510">
        <v>1</v>
      </c>
      <c r="C36" s="511">
        <v>1</v>
      </c>
      <c r="D36" s="512">
        <v>1</v>
      </c>
      <c r="E36" s="208">
        <v>0.14285999999999999</v>
      </c>
      <c r="F36" s="208">
        <v>0.10526000000000001</v>
      </c>
      <c r="G36" s="264">
        <v>9.7559999999999994E-2</v>
      </c>
      <c r="H36" s="207" t="s">
        <v>452</v>
      </c>
      <c r="I36" s="208" t="s">
        <v>452</v>
      </c>
      <c r="J36" s="264" t="s">
        <v>452</v>
      </c>
      <c r="K36" s="270">
        <v>0.14285999999999999</v>
      </c>
      <c r="L36" s="201">
        <v>5.2630000000000003E-2</v>
      </c>
      <c r="M36" s="260">
        <v>0.14634</v>
      </c>
      <c r="N36" s="207" t="s">
        <v>452</v>
      </c>
      <c r="O36" s="208" t="s">
        <v>452</v>
      </c>
      <c r="P36" s="218" t="s">
        <v>452</v>
      </c>
      <c r="Q36" s="989"/>
      <c r="R36" s="208">
        <v>0.71428999999999998</v>
      </c>
      <c r="S36" s="208">
        <v>0.84211000000000003</v>
      </c>
      <c r="T36" s="264">
        <v>0.75609999999999999</v>
      </c>
      <c r="U36" s="207" t="s">
        <v>452</v>
      </c>
      <c r="V36" s="208" t="s">
        <v>452</v>
      </c>
      <c r="W36" s="264" t="s">
        <v>452</v>
      </c>
      <c r="X36" s="270" t="s">
        <v>452</v>
      </c>
      <c r="Y36" s="201" t="s">
        <v>452</v>
      </c>
      <c r="Z36" s="260" t="s">
        <v>452</v>
      </c>
      <c r="AA36" s="207" t="s">
        <v>452</v>
      </c>
      <c r="AB36" s="208" t="s">
        <v>452</v>
      </c>
      <c r="AC36" s="218" t="s">
        <v>452</v>
      </c>
    </row>
    <row r="37" spans="1:29" ht="12.75" customHeight="1" x14ac:dyDescent="0.2">
      <c r="A37" s="986" t="s">
        <v>113</v>
      </c>
      <c r="B37" s="254">
        <v>2525</v>
      </c>
      <c r="C37" s="255">
        <v>25862</v>
      </c>
      <c r="D37" s="265">
        <v>33299</v>
      </c>
      <c r="E37" s="255">
        <v>447</v>
      </c>
      <c r="F37" s="255">
        <v>2717</v>
      </c>
      <c r="G37" s="265">
        <v>10735</v>
      </c>
      <c r="H37" s="255">
        <v>209</v>
      </c>
      <c r="I37" s="255">
        <v>3215</v>
      </c>
      <c r="J37" s="265">
        <v>3299</v>
      </c>
      <c r="K37" s="254">
        <v>466</v>
      </c>
      <c r="L37" s="255">
        <v>4129</v>
      </c>
      <c r="M37" s="265">
        <v>4900</v>
      </c>
      <c r="N37" s="255">
        <v>565</v>
      </c>
      <c r="O37" s="255">
        <v>8397</v>
      </c>
      <c r="P37" s="307">
        <v>6263</v>
      </c>
      <c r="Q37" s="986" t="s">
        <v>113</v>
      </c>
      <c r="R37" s="255">
        <v>526</v>
      </c>
      <c r="S37" s="255">
        <v>3570</v>
      </c>
      <c r="T37" s="265">
        <v>5076</v>
      </c>
      <c r="U37" s="255">
        <v>22</v>
      </c>
      <c r="V37" s="255">
        <v>672</v>
      </c>
      <c r="W37" s="265">
        <v>216</v>
      </c>
      <c r="X37" s="254">
        <v>26</v>
      </c>
      <c r="Y37" s="255">
        <v>1197</v>
      </c>
      <c r="Z37" s="265">
        <v>269</v>
      </c>
      <c r="AA37" s="255">
        <v>264</v>
      </c>
      <c r="AB37" s="255">
        <v>1965</v>
      </c>
      <c r="AC37" s="307">
        <v>2541</v>
      </c>
    </row>
    <row r="38" spans="1:29" ht="12.75" customHeight="1" thickBot="1" x14ac:dyDescent="0.25">
      <c r="A38" s="987"/>
      <c r="B38" s="514">
        <v>1</v>
      </c>
      <c r="C38" s="515">
        <v>1</v>
      </c>
      <c r="D38" s="516">
        <v>1</v>
      </c>
      <c r="E38" s="517">
        <v>0.17702999999999999</v>
      </c>
      <c r="F38" s="517">
        <v>0.10506</v>
      </c>
      <c r="G38" s="518">
        <v>0.32238</v>
      </c>
      <c r="H38" s="519">
        <v>8.2769999999999996E-2</v>
      </c>
      <c r="I38" s="517">
        <v>0.12431</v>
      </c>
      <c r="J38" s="518">
        <v>9.9070000000000005E-2</v>
      </c>
      <c r="K38" s="519">
        <v>0.18454999999999999</v>
      </c>
      <c r="L38" s="517">
        <v>0.15966</v>
      </c>
      <c r="M38" s="518">
        <v>0.14715</v>
      </c>
      <c r="N38" s="519">
        <v>0.22375999999999999</v>
      </c>
      <c r="O38" s="517">
        <v>0.32468000000000002</v>
      </c>
      <c r="P38" s="520">
        <v>0.18808</v>
      </c>
      <c r="Q38" s="987"/>
      <c r="R38" s="517">
        <v>0.20832000000000001</v>
      </c>
      <c r="S38" s="517">
        <v>0.13804</v>
      </c>
      <c r="T38" s="518">
        <v>0.15243999999999999</v>
      </c>
      <c r="U38" s="519">
        <v>8.7100000000000007E-3</v>
      </c>
      <c r="V38" s="517">
        <v>2.598E-2</v>
      </c>
      <c r="W38" s="518">
        <v>6.4900000000000001E-3</v>
      </c>
      <c r="X38" s="519">
        <v>1.03E-2</v>
      </c>
      <c r="Y38" s="517">
        <v>4.6280000000000002E-2</v>
      </c>
      <c r="Z38" s="518">
        <v>8.0800000000000004E-3</v>
      </c>
      <c r="AA38" s="519">
        <v>0.10455</v>
      </c>
      <c r="AB38" s="517">
        <v>7.5980000000000006E-2</v>
      </c>
      <c r="AC38" s="520">
        <v>7.6310000000000003E-2</v>
      </c>
    </row>
    <row r="40" spans="1:29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  <c r="Q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2" spans="1:29" x14ac:dyDescent="0.2">
      <c r="A42" s="650" t="s">
        <v>471</v>
      </c>
      <c r="Q42" s="650" t="s">
        <v>471</v>
      </c>
    </row>
    <row r="43" spans="1:29" x14ac:dyDescent="0.2">
      <c r="A43" s="650" t="s">
        <v>472</v>
      </c>
      <c r="F43" s="653" t="s">
        <v>461</v>
      </c>
      <c r="Q43" s="650" t="s">
        <v>472</v>
      </c>
      <c r="U43" s="653" t="s">
        <v>461</v>
      </c>
    </row>
    <row r="44" spans="1:29" x14ac:dyDescent="0.2">
      <c r="A44" s="651"/>
      <c r="Q44" s="651"/>
    </row>
    <row r="45" spans="1:29" x14ac:dyDescent="0.2">
      <c r="A45" s="652" t="s">
        <v>473</v>
      </c>
      <c r="Q45" s="652" t="s">
        <v>473</v>
      </c>
    </row>
  </sheetData>
  <mergeCells count="49">
    <mergeCell ref="A37:A38"/>
    <mergeCell ref="Q37:Q38"/>
    <mergeCell ref="A31:A32"/>
    <mergeCell ref="Q31:Q32"/>
    <mergeCell ref="A33:A34"/>
    <mergeCell ref="Q33:Q34"/>
    <mergeCell ref="A35:A36"/>
    <mergeCell ref="Q35:Q36"/>
    <mergeCell ref="A25:A26"/>
    <mergeCell ref="Q25:Q26"/>
    <mergeCell ref="A27:A28"/>
    <mergeCell ref="Q27:Q28"/>
    <mergeCell ref="A29:A30"/>
    <mergeCell ref="Q29:Q30"/>
    <mergeCell ref="A19:A20"/>
    <mergeCell ref="Q19:Q20"/>
    <mergeCell ref="A21:A22"/>
    <mergeCell ref="Q21:Q22"/>
    <mergeCell ref="A23:A24"/>
    <mergeCell ref="Q23:Q24"/>
    <mergeCell ref="A13:A14"/>
    <mergeCell ref="Q13:Q14"/>
    <mergeCell ref="A15:A16"/>
    <mergeCell ref="Q15:Q16"/>
    <mergeCell ref="A17:A18"/>
    <mergeCell ref="Q17:Q18"/>
    <mergeCell ref="A9:A10"/>
    <mergeCell ref="Q9:Q10"/>
    <mergeCell ref="A5:A6"/>
    <mergeCell ref="Q5:Q6"/>
    <mergeCell ref="A11:A12"/>
    <mergeCell ref="Q11:Q12"/>
    <mergeCell ref="A7:A8"/>
    <mergeCell ref="Q7:Q8"/>
    <mergeCell ref="A1:P1"/>
    <mergeCell ref="Q1:AC1"/>
    <mergeCell ref="A2:A4"/>
    <mergeCell ref="B2:D3"/>
    <mergeCell ref="E2:P2"/>
    <mergeCell ref="Q2:Q4"/>
    <mergeCell ref="R2:Z2"/>
    <mergeCell ref="AA2:AC3"/>
    <mergeCell ref="E3:G3"/>
    <mergeCell ref="H3:J3"/>
    <mergeCell ref="K3:M3"/>
    <mergeCell ref="N3:P3"/>
    <mergeCell ref="R3:T3"/>
    <mergeCell ref="U3:W3"/>
    <mergeCell ref="X3:Z3"/>
  </mergeCells>
  <conditionalFormatting sqref="A6 A8 A10 A12 A14 A16 A18 A20 A22 A24 A26 A28 A30 A32 A34 A36">
    <cfRule type="cellIs" dxfId="131" priority="6" stopIfTrue="1" operator="equal">
      <formula>1</formula>
    </cfRule>
  </conditionalFormatting>
  <conditionalFormatting sqref="A6:P6 A8:P8 A10:P10 A12:P12 A14:P14 A16:P16 A18:P18 A20:P20 A22:P22 A24:P24 A26:P26 A28:P28 A30:P30 A32:P32 A34:P34 A36:P36">
    <cfRule type="cellIs" dxfId="130" priority="7" stopIfTrue="1" operator="lessThan">
      <formula>0.0005</formula>
    </cfRule>
  </conditionalFormatting>
  <conditionalFormatting sqref="A5:AC5 R7:AC7 A9:AC9 A11:AC11 A13:AC13 A15:AC15 A17:AC17 A19:AC19 A21:AC21 A23:AC23 A25:AC25 A27:AC27 A29:AC29 A31:AC31 A33:AC33 A35:AC35 A37:AC37">
    <cfRule type="cellIs" dxfId="129" priority="2" stopIfTrue="1" operator="equal">
      <formula>0</formula>
    </cfRule>
  </conditionalFormatting>
  <conditionalFormatting sqref="B7:P7">
    <cfRule type="cellIs" dxfId="128" priority="11" stopIfTrue="1" operator="equal">
      <formula>0</formula>
    </cfRule>
  </conditionalFormatting>
  <conditionalFormatting sqref="Q6 Q8 Q10 Q12 Q14 Q16 Q18 Q20 Q22 Q24 Q26 Q28 Q30 Q32 Q34 Q36">
    <cfRule type="cellIs" dxfId="127" priority="3" stopIfTrue="1" operator="equal">
      <formula>1</formula>
    </cfRule>
    <cfRule type="cellIs" dxfId="126" priority="4" stopIfTrue="1" operator="lessThan">
      <formula>0.0005</formula>
    </cfRule>
  </conditionalFormatting>
  <conditionalFormatting sqref="R6:AC6 R8:AC8 R10:AC10 R12:AC12 R14:AC14 R16:AC16 R18:AC18 R20:AC20 R22:AC22 R24:AC24 R26:AC26 R28:AC28 R30:AC30 R32:AC32 R34:AC34 R36:AC36 A38:AC38">
    <cfRule type="cellIs" dxfId="125" priority="1" stopIfTrue="1" operator="lessThan">
      <formula>0.0005</formula>
    </cfRule>
  </conditionalFormatting>
  <hyperlinks>
    <hyperlink ref="A45" r:id="rId1" display="Publikation und Tabellen stehen unter der Lizenz CC BY-SA DEED 4.0." xr:uid="{0A93DAD8-C5EA-4C28-9B18-911259038329}"/>
    <hyperlink ref="Q45" r:id="rId2" display="Publikation und Tabellen stehen unter der Lizenz CC BY-SA DEED 4.0." xr:uid="{4F79E3BA-B68D-4F35-BB60-D5DDE84F1359}"/>
    <hyperlink ref="F43" r:id="rId3" xr:uid="{BAE4AB73-7458-4C8C-952A-562C441A9887}"/>
    <hyperlink ref="U43" r:id="rId4" xr:uid="{E7662138-6C0A-4C45-BB7A-DA6063FB5900}"/>
  </hyperlinks>
  <pageMargins left="0.7" right="0.7" top="0.78740157499999996" bottom="0.78740157499999996" header="0.3" footer="0.3"/>
  <pageSetup paperSize="9" scale="67" orientation="portrait" r:id="rId5"/>
  <colBreaks count="1" manualBreakCount="1">
    <brk id="16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BC847-370E-4F24-AAE3-D80E88D759A9}">
  <dimension ref="A1:M46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5" style="25" customWidth="1"/>
    <col min="2" max="12" width="8.42578125" style="25" customWidth="1"/>
    <col min="13" max="13" width="8.85546875" style="25" customWidth="1"/>
    <col min="14" max="16384" width="11.42578125" style="25"/>
  </cols>
  <sheetData>
    <row r="1" spans="1:13" ht="27" customHeight="1" thickBot="1" x14ac:dyDescent="0.25">
      <c r="A1" s="753" t="str">
        <f>"Tabelle 22: Beratungsleistungen " &amp;Hilfswerte!B1</f>
        <v>Tabelle 22: Beratungsleistungen 2018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2" spans="1:13" ht="25.5" customHeight="1" x14ac:dyDescent="0.2">
      <c r="A2" s="708" t="s">
        <v>14</v>
      </c>
      <c r="B2" s="972" t="s">
        <v>28</v>
      </c>
      <c r="C2" s="973"/>
      <c r="D2" s="973" t="s">
        <v>15</v>
      </c>
      <c r="E2" s="973"/>
      <c r="F2" s="973"/>
      <c r="G2" s="973"/>
      <c r="H2" s="973"/>
      <c r="I2" s="973"/>
      <c r="J2" s="973"/>
      <c r="K2" s="973"/>
      <c r="L2" s="973"/>
      <c r="M2" s="982"/>
    </row>
    <row r="3" spans="1:13" ht="18" customHeight="1" x14ac:dyDescent="0.2">
      <c r="A3" s="709"/>
      <c r="B3" s="990"/>
      <c r="C3" s="991"/>
      <c r="D3" s="992" t="s">
        <v>341</v>
      </c>
      <c r="E3" s="993"/>
      <c r="F3" s="992" t="s">
        <v>342</v>
      </c>
      <c r="G3" s="994"/>
      <c r="H3" s="992" t="s">
        <v>343</v>
      </c>
      <c r="I3" s="994"/>
      <c r="J3" s="962"/>
      <c r="K3" s="958"/>
      <c r="L3" s="994" t="s">
        <v>443</v>
      </c>
      <c r="M3" s="995"/>
    </row>
    <row r="4" spans="1:13" ht="39.75" customHeight="1" x14ac:dyDescent="0.2">
      <c r="A4" s="709"/>
      <c r="B4" s="975"/>
      <c r="C4" s="977"/>
      <c r="D4" s="975"/>
      <c r="E4" s="977"/>
      <c r="F4" s="975"/>
      <c r="G4" s="976"/>
      <c r="H4" s="975"/>
      <c r="I4" s="976"/>
      <c r="J4" s="961" t="s">
        <v>344</v>
      </c>
      <c r="K4" s="958"/>
      <c r="L4" s="976"/>
      <c r="M4" s="983"/>
    </row>
    <row r="5" spans="1:13" ht="39" customHeight="1" x14ac:dyDescent="0.2">
      <c r="A5" s="710"/>
      <c r="B5" s="27" t="s">
        <v>345</v>
      </c>
      <c r="C5" s="27" t="s">
        <v>346</v>
      </c>
      <c r="D5" s="139" t="s">
        <v>345</v>
      </c>
      <c r="E5" s="27" t="s">
        <v>346</v>
      </c>
      <c r="F5" s="27" t="s">
        <v>345</v>
      </c>
      <c r="G5" s="27" t="s">
        <v>346</v>
      </c>
      <c r="H5" s="27" t="s">
        <v>345</v>
      </c>
      <c r="I5" s="27" t="s">
        <v>346</v>
      </c>
      <c r="J5" s="27" t="s">
        <v>345</v>
      </c>
      <c r="K5" s="27" t="s">
        <v>346</v>
      </c>
      <c r="L5" s="27" t="s">
        <v>345</v>
      </c>
      <c r="M5" s="30" t="s">
        <v>346</v>
      </c>
    </row>
    <row r="6" spans="1:13" ht="12.75" customHeight="1" x14ac:dyDescent="0.2">
      <c r="A6" s="706" t="s">
        <v>83</v>
      </c>
      <c r="B6" s="261">
        <v>46831</v>
      </c>
      <c r="C6" s="262">
        <v>122901</v>
      </c>
      <c r="D6" s="251">
        <v>7635</v>
      </c>
      <c r="E6" s="251">
        <v>17280</v>
      </c>
      <c r="F6" s="261">
        <v>32895</v>
      </c>
      <c r="G6" s="251">
        <v>97184</v>
      </c>
      <c r="H6" s="261">
        <v>5446</v>
      </c>
      <c r="I6" s="251">
        <v>7929</v>
      </c>
      <c r="J6" s="251">
        <v>1358</v>
      </c>
      <c r="K6" s="262">
        <v>1401</v>
      </c>
      <c r="L6" s="251">
        <v>855</v>
      </c>
      <c r="M6" s="298">
        <v>508</v>
      </c>
    </row>
    <row r="7" spans="1:13" ht="12.75" customHeight="1" x14ac:dyDescent="0.2">
      <c r="A7" s="690"/>
      <c r="B7" s="507">
        <v>1</v>
      </c>
      <c r="C7" s="509">
        <v>1</v>
      </c>
      <c r="D7" s="201">
        <v>0.16303000000000001</v>
      </c>
      <c r="E7" s="201">
        <v>0.1406</v>
      </c>
      <c r="F7" s="270">
        <v>0.70242000000000004</v>
      </c>
      <c r="G7" s="201">
        <v>0.79074999999999995</v>
      </c>
      <c r="H7" s="270">
        <v>0.11629</v>
      </c>
      <c r="I7" s="201">
        <v>6.4519999999999994E-2</v>
      </c>
      <c r="J7" s="201">
        <v>0.24936</v>
      </c>
      <c r="K7" s="260">
        <v>0.17669000000000001</v>
      </c>
      <c r="L7" s="201">
        <v>1.8259999999999998E-2</v>
      </c>
      <c r="M7" s="302">
        <v>4.13E-3</v>
      </c>
    </row>
    <row r="8" spans="1:13" ht="12.75" customHeight="1" x14ac:dyDescent="0.2">
      <c r="A8" s="690" t="s">
        <v>84</v>
      </c>
      <c r="B8" s="261">
        <v>20418</v>
      </c>
      <c r="C8" s="262">
        <v>21064</v>
      </c>
      <c r="D8" s="251">
        <v>7344</v>
      </c>
      <c r="E8" s="251">
        <v>8501</v>
      </c>
      <c r="F8" s="261">
        <v>7516</v>
      </c>
      <c r="G8" s="251">
        <v>8184</v>
      </c>
      <c r="H8" s="261">
        <v>3560</v>
      </c>
      <c r="I8" s="251">
        <v>2121</v>
      </c>
      <c r="J8" s="251">
        <v>1124</v>
      </c>
      <c r="K8" s="262">
        <v>987</v>
      </c>
      <c r="L8" s="251">
        <v>1998</v>
      </c>
      <c r="M8" s="298">
        <v>2258</v>
      </c>
    </row>
    <row r="9" spans="1:13" ht="12.75" customHeight="1" x14ac:dyDescent="0.2">
      <c r="A9" s="690"/>
      <c r="B9" s="507">
        <v>1</v>
      </c>
      <c r="C9" s="509">
        <v>1</v>
      </c>
      <c r="D9" s="201">
        <v>0.35968</v>
      </c>
      <c r="E9" s="201">
        <v>0.40357999999999999</v>
      </c>
      <c r="F9" s="270">
        <v>0.36810999999999999</v>
      </c>
      <c r="G9" s="201">
        <v>0.38852999999999999</v>
      </c>
      <c r="H9" s="270">
        <v>0.17435999999999999</v>
      </c>
      <c r="I9" s="201">
        <v>0.10069</v>
      </c>
      <c r="J9" s="201">
        <v>0.31573000000000001</v>
      </c>
      <c r="K9" s="260">
        <v>0.46534999999999999</v>
      </c>
      <c r="L9" s="201">
        <v>9.7850000000000006E-2</v>
      </c>
      <c r="M9" s="302">
        <v>0.1072</v>
      </c>
    </row>
    <row r="10" spans="1:13" ht="12.75" customHeight="1" x14ac:dyDescent="0.2">
      <c r="A10" s="690" t="s">
        <v>85</v>
      </c>
      <c r="B10" s="261">
        <v>8387</v>
      </c>
      <c r="C10" s="262">
        <v>38030</v>
      </c>
      <c r="D10" s="251">
        <v>106</v>
      </c>
      <c r="E10" s="251">
        <v>58</v>
      </c>
      <c r="F10" s="261">
        <v>8279</v>
      </c>
      <c r="G10" s="251">
        <v>37962</v>
      </c>
      <c r="H10" s="261">
        <v>2</v>
      </c>
      <c r="I10" s="251">
        <v>10</v>
      </c>
      <c r="J10" s="251">
        <v>0</v>
      </c>
      <c r="K10" s="262">
        <v>0</v>
      </c>
      <c r="L10" s="251">
        <v>0</v>
      </c>
      <c r="M10" s="298">
        <v>0</v>
      </c>
    </row>
    <row r="11" spans="1:13" ht="12.75" customHeight="1" x14ac:dyDescent="0.2">
      <c r="A11" s="690"/>
      <c r="B11" s="507">
        <v>1</v>
      </c>
      <c r="C11" s="509">
        <v>1</v>
      </c>
      <c r="D11" s="201">
        <v>1.264E-2</v>
      </c>
      <c r="E11" s="201">
        <v>1.5299999999999999E-3</v>
      </c>
      <c r="F11" s="270">
        <v>0.98712</v>
      </c>
      <c r="G11" s="201">
        <v>0.99821000000000004</v>
      </c>
      <c r="H11" s="270">
        <v>2.4000000000000001E-4</v>
      </c>
      <c r="I11" s="201">
        <v>2.5999999999999998E-4</v>
      </c>
      <c r="J11" s="201" t="s">
        <v>452</v>
      </c>
      <c r="K11" s="260" t="s">
        <v>452</v>
      </c>
      <c r="L11" s="201" t="s">
        <v>452</v>
      </c>
      <c r="M11" s="302" t="s">
        <v>452</v>
      </c>
    </row>
    <row r="12" spans="1:13" ht="12.75" customHeight="1" x14ac:dyDescent="0.2">
      <c r="A12" s="690" t="s">
        <v>86</v>
      </c>
      <c r="B12" s="261">
        <v>4149</v>
      </c>
      <c r="C12" s="262">
        <v>8602</v>
      </c>
      <c r="D12" s="251">
        <v>1279</v>
      </c>
      <c r="E12" s="251">
        <v>5669</v>
      </c>
      <c r="F12" s="261">
        <v>1819</v>
      </c>
      <c r="G12" s="251">
        <v>1927</v>
      </c>
      <c r="H12" s="261">
        <v>942</v>
      </c>
      <c r="I12" s="251">
        <v>997</v>
      </c>
      <c r="J12" s="251">
        <v>145</v>
      </c>
      <c r="K12" s="262">
        <v>165</v>
      </c>
      <c r="L12" s="251">
        <v>109</v>
      </c>
      <c r="M12" s="298">
        <v>9</v>
      </c>
    </row>
    <row r="13" spans="1:13" ht="12.75" customHeight="1" x14ac:dyDescent="0.2">
      <c r="A13" s="690"/>
      <c r="B13" s="507">
        <v>1</v>
      </c>
      <c r="C13" s="509">
        <v>1</v>
      </c>
      <c r="D13" s="201">
        <v>0.30826999999999999</v>
      </c>
      <c r="E13" s="201">
        <v>0.65903</v>
      </c>
      <c r="F13" s="270">
        <v>0.43841999999999998</v>
      </c>
      <c r="G13" s="201">
        <v>0.22402</v>
      </c>
      <c r="H13" s="270">
        <v>0.22703999999999999</v>
      </c>
      <c r="I13" s="201">
        <v>0.1159</v>
      </c>
      <c r="J13" s="201">
        <v>0.15393000000000001</v>
      </c>
      <c r="K13" s="260">
        <v>0.16550000000000001</v>
      </c>
      <c r="L13" s="201">
        <v>2.6270000000000002E-2</v>
      </c>
      <c r="M13" s="302">
        <v>1.0499999999999999E-3</v>
      </c>
    </row>
    <row r="14" spans="1:13" ht="12.75" customHeight="1" x14ac:dyDescent="0.2">
      <c r="A14" s="690" t="s">
        <v>87</v>
      </c>
      <c r="B14" s="261">
        <v>4640</v>
      </c>
      <c r="C14" s="262">
        <v>14339</v>
      </c>
      <c r="D14" s="251">
        <v>2010</v>
      </c>
      <c r="E14" s="251">
        <v>7811</v>
      </c>
      <c r="F14" s="261">
        <v>2630</v>
      </c>
      <c r="G14" s="251">
        <v>6528</v>
      </c>
      <c r="H14" s="261">
        <v>0</v>
      </c>
      <c r="I14" s="251">
        <v>0</v>
      </c>
      <c r="J14" s="251">
        <v>0</v>
      </c>
      <c r="K14" s="262">
        <v>0</v>
      </c>
      <c r="L14" s="251">
        <v>0</v>
      </c>
      <c r="M14" s="298">
        <v>0</v>
      </c>
    </row>
    <row r="15" spans="1:13" ht="12.75" customHeight="1" x14ac:dyDescent="0.2">
      <c r="A15" s="690"/>
      <c r="B15" s="507">
        <v>1</v>
      </c>
      <c r="C15" s="509">
        <v>1</v>
      </c>
      <c r="D15" s="201">
        <v>0.43319000000000002</v>
      </c>
      <c r="E15" s="201">
        <v>0.54474</v>
      </c>
      <c r="F15" s="270">
        <v>0.56681000000000004</v>
      </c>
      <c r="G15" s="201">
        <v>0.45526</v>
      </c>
      <c r="H15" s="270" t="s">
        <v>452</v>
      </c>
      <c r="I15" s="201" t="s">
        <v>452</v>
      </c>
      <c r="J15" s="201" t="s">
        <v>452</v>
      </c>
      <c r="K15" s="260" t="s">
        <v>452</v>
      </c>
      <c r="L15" s="201" t="s">
        <v>452</v>
      </c>
      <c r="M15" s="302" t="s">
        <v>452</v>
      </c>
    </row>
    <row r="16" spans="1:13" ht="12.75" customHeight="1" x14ac:dyDescent="0.2">
      <c r="A16" s="690" t="s">
        <v>88</v>
      </c>
      <c r="B16" s="261">
        <v>6948</v>
      </c>
      <c r="C16" s="262">
        <v>29012</v>
      </c>
      <c r="D16" s="251">
        <v>3178</v>
      </c>
      <c r="E16" s="251">
        <v>15564</v>
      </c>
      <c r="F16" s="261">
        <v>1872</v>
      </c>
      <c r="G16" s="251">
        <v>12491</v>
      </c>
      <c r="H16" s="261">
        <v>234</v>
      </c>
      <c r="I16" s="251">
        <v>49</v>
      </c>
      <c r="J16" s="251">
        <v>2</v>
      </c>
      <c r="K16" s="262">
        <v>21</v>
      </c>
      <c r="L16" s="251">
        <v>1664</v>
      </c>
      <c r="M16" s="298">
        <v>908</v>
      </c>
    </row>
    <row r="17" spans="1:13" ht="12.75" customHeight="1" x14ac:dyDescent="0.2">
      <c r="A17" s="690"/>
      <c r="B17" s="507">
        <v>1</v>
      </c>
      <c r="C17" s="509">
        <v>1</v>
      </c>
      <c r="D17" s="201">
        <v>0.45739999999999997</v>
      </c>
      <c r="E17" s="201">
        <v>0.53647</v>
      </c>
      <c r="F17" s="270">
        <v>0.26943</v>
      </c>
      <c r="G17" s="201">
        <v>0.43054999999999999</v>
      </c>
      <c r="H17" s="270">
        <v>3.3680000000000002E-2</v>
      </c>
      <c r="I17" s="201">
        <v>1.6900000000000001E-3</v>
      </c>
      <c r="J17" s="201">
        <v>8.5500000000000003E-3</v>
      </c>
      <c r="K17" s="260">
        <v>0.42857000000000001</v>
      </c>
      <c r="L17" s="201">
        <v>0.23949000000000001</v>
      </c>
      <c r="M17" s="302">
        <v>3.1300000000000001E-2</v>
      </c>
    </row>
    <row r="18" spans="1:13" ht="12.75" customHeight="1" x14ac:dyDescent="0.2">
      <c r="A18" s="690" t="s">
        <v>89</v>
      </c>
      <c r="B18" s="261">
        <v>50012</v>
      </c>
      <c r="C18" s="262">
        <v>79585</v>
      </c>
      <c r="D18" s="251">
        <v>14099</v>
      </c>
      <c r="E18" s="251">
        <v>37383</v>
      </c>
      <c r="F18" s="261">
        <v>19295</v>
      </c>
      <c r="G18" s="251">
        <v>32267</v>
      </c>
      <c r="H18" s="261">
        <v>5836</v>
      </c>
      <c r="I18" s="251">
        <v>7107</v>
      </c>
      <c r="J18" s="251">
        <v>1796</v>
      </c>
      <c r="K18" s="262">
        <v>1226</v>
      </c>
      <c r="L18" s="251">
        <v>10782</v>
      </c>
      <c r="M18" s="298">
        <v>2828</v>
      </c>
    </row>
    <row r="19" spans="1:13" ht="12.75" customHeight="1" x14ac:dyDescent="0.2">
      <c r="A19" s="690"/>
      <c r="B19" s="507">
        <v>1</v>
      </c>
      <c r="C19" s="509">
        <v>1</v>
      </c>
      <c r="D19" s="201">
        <v>0.28190999999999999</v>
      </c>
      <c r="E19" s="201">
        <v>0.46972000000000003</v>
      </c>
      <c r="F19" s="270">
        <v>0.38580999999999999</v>
      </c>
      <c r="G19" s="201">
        <v>0.40544000000000002</v>
      </c>
      <c r="H19" s="270">
        <v>0.11669</v>
      </c>
      <c r="I19" s="201">
        <v>8.9300000000000004E-2</v>
      </c>
      <c r="J19" s="201">
        <v>0.30775000000000002</v>
      </c>
      <c r="K19" s="260">
        <v>0.17251</v>
      </c>
      <c r="L19" s="201">
        <v>0.21559</v>
      </c>
      <c r="M19" s="302">
        <v>3.5529999999999999E-2</v>
      </c>
    </row>
    <row r="20" spans="1:13" ht="12.75" customHeight="1" x14ac:dyDescent="0.2">
      <c r="A20" s="690" t="s">
        <v>90</v>
      </c>
      <c r="B20" s="261">
        <v>3650</v>
      </c>
      <c r="C20" s="262">
        <v>3966</v>
      </c>
      <c r="D20" s="251">
        <v>1060</v>
      </c>
      <c r="E20" s="251">
        <v>1805</v>
      </c>
      <c r="F20" s="261">
        <v>1630</v>
      </c>
      <c r="G20" s="251">
        <v>905</v>
      </c>
      <c r="H20" s="261">
        <v>716</v>
      </c>
      <c r="I20" s="251">
        <v>1029</v>
      </c>
      <c r="J20" s="251">
        <v>125</v>
      </c>
      <c r="K20" s="262">
        <v>103</v>
      </c>
      <c r="L20" s="251">
        <v>244</v>
      </c>
      <c r="M20" s="298">
        <v>227</v>
      </c>
    </row>
    <row r="21" spans="1:13" ht="12.75" customHeight="1" x14ac:dyDescent="0.2">
      <c r="A21" s="690"/>
      <c r="B21" s="507">
        <v>1</v>
      </c>
      <c r="C21" s="509">
        <v>1</v>
      </c>
      <c r="D21" s="201">
        <v>0.29041</v>
      </c>
      <c r="E21" s="201">
        <v>0.45512000000000002</v>
      </c>
      <c r="F21" s="270">
        <v>0.44657999999999998</v>
      </c>
      <c r="G21" s="201">
        <v>0.22819</v>
      </c>
      <c r="H21" s="270">
        <v>0.19616</v>
      </c>
      <c r="I21" s="201">
        <v>0.25946000000000002</v>
      </c>
      <c r="J21" s="201">
        <v>0.17458000000000001</v>
      </c>
      <c r="K21" s="260">
        <v>0.10009999999999999</v>
      </c>
      <c r="L21" s="201">
        <v>6.6850000000000007E-2</v>
      </c>
      <c r="M21" s="302">
        <v>5.7239999999999999E-2</v>
      </c>
    </row>
    <row r="22" spans="1:13" ht="12.75" customHeight="1" x14ac:dyDescent="0.2">
      <c r="A22" s="690" t="s">
        <v>91</v>
      </c>
      <c r="B22" s="261">
        <v>85664</v>
      </c>
      <c r="C22" s="262">
        <v>88411</v>
      </c>
      <c r="D22" s="251">
        <v>14178</v>
      </c>
      <c r="E22" s="251">
        <v>35440</v>
      </c>
      <c r="F22" s="261">
        <v>19672</v>
      </c>
      <c r="G22" s="251">
        <v>30617</v>
      </c>
      <c r="H22" s="261">
        <v>19158</v>
      </c>
      <c r="I22" s="251">
        <v>14480</v>
      </c>
      <c r="J22" s="251">
        <v>4852</v>
      </c>
      <c r="K22" s="262">
        <v>3412</v>
      </c>
      <c r="L22" s="251">
        <v>32656</v>
      </c>
      <c r="M22" s="298">
        <v>7874</v>
      </c>
    </row>
    <row r="23" spans="1:13" ht="12.75" customHeight="1" x14ac:dyDescent="0.2">
      <c r="A23" s="690"/>
      <c r="B23" s="507">
        <v>1</v>
      </c>
      <c r="C23" s="509">
        <v>1</v>
      </c>
      <c r="D23" s="201">
        <v>0.16550999999999999</v>
      </c>
      <c r="E23" s="201">
        <v>0.40085999999999999</v>
      </c>
      <c r="F23" s="270">
        <v>0.22964000000000001</v>
      </c>
      <c r="G23" s="201">
        <v>0.3463</v>
      </c>
      <c r="H23" s="270">
        <v>0.22364000000000001</v>
      </c>
      <c r="I23" s="201">
        <v>0.16378000000000001</v>
      </c>
      <c r="J23" s="201">
        <v>0.25325999999999999</v>
      </c>
      <c r="K23" s="260">
        <v>0.23563999999999999</v>
      </c>
      <c r="L23" s="201">
        <v>0.38120999999999999</v>
      </c>
      <c r="M23" s="302">
        <v>8.906E-2</v>
      </c>
    </row>
    <row r="24" spans="1:13" ht="12.75" customHeight="1" x14ac:dyDescent="0.2">
      <c r="A24" s="690" t="s">
        <v>92</v>
      </c>
      <c r="B24" s="261">
        <v>151230</v>
      </c>
      <c r="C24" s="262">
        <v>147390</v>
      </c>
      <c r="D24" s="251">
        <v>34545</v>
      </c>
      <c r="E24" s="251">
        <v>50941</v>
      </c>
      <c r="F24" s="261">
        <v>48002</v>
      </c>
      <c r="G24" s="251">
        <v>63304</v>
      </c>
      <c r="H24" s="261">
        <v>31419</v>
      </c>
      <c r="I24" s="251">
        <v>24253</v>
      </c>
      <c r="J24" s="251">
        <v>14905</v>
      </c>
      <c r="K24" s="262">
        <v>8288</v>
      </c>
      <c r="L24" s="251">
        <v>37264</v>
      </c>
      <c r="M24" s="298">
        <v>8892</v>
      </c>
    </row>
    <row r="25" spans="1:13" ht="12.75" customHeight="1" x14ac:dyDescent="0.2">
      <c r="A25" s="690"/>
      <c r="B25" s="507">
        <v>1</v>
      </c>
      <c r="C25" s="509">
        <v>1</v>
      </c>
      <c r="D25" s="201">
        <v>0.22842999999999999</v>
      </c>
      <c r="E25" s="201">
        <v>0.34561999999999998</v>
      </c>
      <c r="F25" s="270">
        <v>0.31741000000000003</v>
      </c>
      <c r="G25" s="201">
        <v>0.42949999999999999</v>
      </c>
      <c r="H25" s="270">
        <v>0.20776</v>
      </c>
      <c r="I25" s="201">
        <v>0.16455</v>
      </c>
      <c r="J25" s="201">
        <v>0.47438999999999998</v>
      </c>
      <c r="K25" s="260">
        <v>0.34172999999999998</v>
      </c>
      <c r="L25" s="201">
        <v>0.24640999999999999</v>
      </c>
      <c r="M25" s="302">
        <v>6.0330000000000002E-2</v>
      </c>
    </row>
    <row r="26" spans="1:13" ht="12.75" customHeight="1" x14ac:dyDescent="0.2">
      <c r="A26" s="690" t="s">
        <v>93</v>
      </c>
      <c r="B26" s="261">
        <v>10773</v>
      </c>
      <c r="C26" s="262">
        <v>13630</v>
      </c>
      <c r="D26" s="251">
        <v>3820</v>
      </c>
      <c r="E26" s="251">
        <v>5552</v>
      </c>
      <c r="F26" s="261">
        <v>5202</v>
      </c>
      <c r="G26" s="251">
        <v>6719</v>
      </c>
      <c r="H26" s="261">
        <v>1675</v>
      </c>
      <c r="I26" s="251">
        <v>1312</v>
      </c>
      <c r="J26" s="251">
        <v>582</v>
      </c>
      <c r="K26" s="262">
        <v>491</v>
      </c>
      <c r="L26" s="251">
        <v>76</v>
      </c>
      <c r="M26" s="298">
        <v>47</v>
      </c>
    </row>
    <row r="27" spans="1:13" ht="12.75" customHeight="1" x14ac:dyDescent="0.2">
      <c r="A27" s="690"/>
      <c r="B27" s="507">
        <v>1</v>
      </c>
      <c r="C27" s="509">
        <v>1</v>
      </c>
      <c r="D27" s="201">
        <v>0.35459000000000002</v>
      </c>
      <c r="E27" s="201">
        <v>0.40733999999999998</v>
      </c>
      <c r="F27" s="270">
        <v>0.48287000000000002</v>
      </c>
      <c r="G27" s="201">
        <v>0.49296000000000001</v>
      </c>
      <c r="H27" s="270">
        <v>0.15548000000000001</v>
      </c>
      <c r="I27" s="201">
        <v>9.6259999999999998E-2</v>
      </c>
      <c r="J27" s="201">
        <v>0.34745999999999999</v>
      </c>
      <c r="K27" s="260">
        <v>0.37424000000000002</v>
      </c>
      <c r="L27" s="201">
        <v>7.0499999999999998E-3</v>
      </c>
      <c r="M27" s="302">
        <v>3.4499999999999999E-3</v>
      </c>
    </row>
    <row r="28" spans="1:13" ht="12.75" customHeight="1" x14ac:dyDescent="0.2">
      <c r="A28" s="690" t="s">
        <v>94</v>
      </c>
      <c r="B28" s="261">
        <v>5544</v>
      </c>
      <c r="C28" s="262">
        <v>12284</v>
      </c>
      <c r="D28" s="251">
        <v>1377</v>
      </c>
      <c r="E28" s="251">
        <v>4540</v>
      </c>
      <c r="F28" s="261">
        <v>2446</v>
      </c>
      <c r="G28" s="251">
        <v>4880</v>
      </c>
      <c r="H28" s="261">
        <v>1517</v>
      </c>
      <c r="I28" s="251">
        <v>2783</v>
      </c>
      <c r="J28" s="251">
        <v>811</v>
      </c>
      <c r="K28" s="262">
        <v>259</v>
      </c>
      <c r="L28" s="251">
        <v>204</v>
      </c>
      <c r="M28" s="298">
        <v>81</v>
      </c>
    </row>
    <row r="29" spans="1:13" ht="12.75" customHeight="1" x14ac:dyDescent="0.2">
      <c r="A29" s="690"/>
      <c r="B29" s="507">
        <v>1</v>
      </c>
      <c r="C29" s="509">
        <v>1</v>
      </c>
      <c r="D29" s="201">
        <v>0.24837999999999999</v>
      </c>
      <c r="E29" s="201">
        <v>0.36958999999999997</v>
      </c>
      <c r="F29" s="270">
        <v>0.44119999999999998</v>
      </c>
      <c r="G29" s="201">
        <v>0.39726</v>
      </c>
      <c r="H29" s="270">
        <v>0.27362999999999998</v>
      </c>
      <c r="I29" s="201">
        <v>0.22655</v>
      </c>
      <c r="J29" s="201">
        <v>0.53461000000000003</v>
      </c>
      <c r="K29" s="260">
        <v>9.307E-2</v>
      </c>
      <c r="L29" s="201">
        <v>3.6799999999999999E-2</v>
      </c>
      <c r="M29" s="302">
        <v>6.5900000000000004E-3</v>
      </c>
    </row>
    <row r="30" spans="1:13" ht="12.75" customHeight="1" x14ac:dyDescent="0.2">
      <c r="A30" s="690" t="s">
        <v>95</v>
      </c>
      <c r="B30" s="261">
        <v>2680</v>
      </c>
      <c r="C30" s="262">
        <v>5664</v>
      </c>
      <c r="D30" s="251">
        <v>916</v>
      </c>
      <c r="E30" s="251">
        <v>2449</v>
      </c>
      <c r="F30" s="261">
        <v>586</v>
      </c>
      <c r="G30" s="251">
        <v>1970</v>
      </c>
      <c r="H30" s="261">
        <v>848</v>
      </c>
      <c r="I30" s="251">
        <v>860</v>
      </c>
      <c r="J30" s="251">
        <v>758</v>
      </c>
      <c r="K30" s="262">
        <v>695</v>
      </c>
      <c r="L30" s="251">
        <v>330</v>
      </c>
      <c r="M30" s="298">
        <v>385</v>
      </c>
    </row>
    <row r="31" spans="1:13" ht="12.75" customHeight="1" x14ac:dyDescent="0.2">
      <c r="A31" s="690"/>
      <c r="B31" s="507">
        <v>1</v>
      </c>
      <c r="C31" s="509">
        <v>1</v>
      </c>
      <c r="D31" s="201">
        <v>0.34178999999999998</v>
      </c>
      <c r="E31" s="201">
        <v>0.43237999999999999</v>
      </c>
      <c r="F31" s="270">
        <v>0.21865999999999999</v>
      </c>
      <c r="G31" s="201">
        <v>0.34781000000000001</v>
      </c>
      <c r="H31" s="270">
        <v>0.31641999999999998</v>
      </c>
      <c r="I31" s="201">
        <v>0.15184</v>
      </c>
      <c r="J31" s="201">
        <v>0.89387000000000005</v>
      </c>
      <c r="K31" s="260">
        <v>0.80813999999999997</v>
      </c>
      <c r="L31" s="201">
        <v>0.12313</v>
      </c>
      <c r="M31" s="302">
        <v>6.7970000000000003E-2</v>
      </c>
    </row>
    <row r="32" spans="1:13" ht="12.75" customHeight="1" x14ac:dyDescent="0.2">
      <c r="A32" s="690" t="s">
        <v>96</v>
      </c>
      <c r="B32" s="261">
        <v>1600</v>
      </c>
      <c r="C32" s="262">
        <v>1475</v>
      </c>
      <c r="D32" s="251">
        <v>352</v>
      </c>
      <c r="E32" s="251">
        <v>789</v>
      </c>
      <c r="F32" s="261">
        <v>500</v>
      </c>
      <c r="G32" s="251">
        <v>369</v>
      </c>
      <c r="H32" s="261">
        <v>191</v>
      </c>
      <c r="I32" s="251">
        <v>118</v>
      </c>
      <c r="J32" s="251">
        <v>171</v>
      </c>
      <c r="K32" s="262">
        <v>108</v>
      </c>
      <c r="L32" s="251">
        <v>557</v>
      </c>
      <c r="M32" s="298">
        <v>199</v>
      </c>
    </row>
    <row r="33" spans="1:13" ht="12.75" customHeight="1" x14ac:dyDescent="0.2">
      <c r="A33" s="690"/>
      <c r="B33" s="507">
        <v>1</v>
      </c>
      <c r="C33" s="509">
        <v>1</v>
      </c>
      <c r="D33" s="201">
        <v>0.22</v>
      </c>
      <c r="E33" s="201">
        <v>0.53491999999999995</v>
      </c>
      <c r="F33" s="270">
        <v>0.3125</v>
      </c>
      <c r="G33" s="201">
        <v>0.25017</v>
      </c>
      <c r="H33" s="270">
        <v>0.11938</v>
      </c>
      <c r="I33" s="201">
        <v>0.08</v>
      </c>
      <c r="J33" s="201">
        <v>0.89529000000000003</v>
      </c>
      <c r="K33" s="260">
        <v>0.91525000000000001</v>
      </c>
      <c r="L33" s="201">
        <v>0.34813</v>
      </c>
      <c r="M33" s="302">
        <v>0.13492000000000001</v>
      </c>
    </row>
    <row r="34" spans="1:13" ht="12.75" customHeight="1" x14ac:dyDescent="0.2">
      <c r="A34" s="690" t="s">
        <v>97</v>
      </c>
      <c r="B34" s="261">
        <v>10829</v>
      </c>
      <c r="C34" s="262">
        <v>19371</v>
      </c>
      <c r="D34" s="251">
        <v>4290</v>
      </c>
      <c r="E34" s="251">
        <v>6029</v>
      </c>
      <c r="F34" s="261">
        <v>4131</v>
      </c>
      <c r="G34" s="251">
        <v>11224</v>
      </c>
      <c r="H34" s="261">
        <v>1751</v>
      </c>
      <c r="I34" s="251">
        <v>1761</v>
      </c>
      <c r="J34" s="251">
        <v>570</v>
      </c>
      <c r="K34" s="262">
        <v>441</v>
      </c>
      <c r="L34" s="251">
        <v>657</v>
      </c>
      <c r="M34" s="298">
        <v>357</v>
      </c>
    </row>
    <row r="35" spans="1:13" ht="12.75" customHeight="1" x14ac:dyDescent="0.2">
      <c r="A35" s="690"/>
      <c r="B35" s="507">
        <v>1</v>
      </c>
      <c r="C35" s="509">
        <v>1</v>
      </c>
      <c r="D35" s="201">
        <v>0.39616000000000001</v>
      </c>
      <c r="E35" s="201">
        <v>0.31124000000000002</v>
      </c>
      <c r="F35" s="270">
        <v>0.38147999999999999</v>
      </c>
      <c r="G35" s="201">
        <v>0.57942000000000005</v>
      </c>
      <c r="H35" s="270">
        <v>0.16170000000000001</v>
      </c>
      <c r="I35" s="201">
        <v>9.0910000000000005E-2</v>
      </c>
      <c r="J35" s="201">
        <v>0.32552999999999999</v>
      </c>
      <c r="K35" s="260">
        <v>0.25042999999999999</v>
      </c>
      <c r="L35" s="201">
        <v>6.0670000000000002E-2</v>
      </c>
      <c r="M35" s="302">
        <v>1.8429999999999998E-2</v>
      </c>
    </row>
    <row r="36" spans="1:13" ht="12.75" customHeight="1" x14ac:dyDescent="0.2">
      <c r="A36" s="707" t="s">
        <v>98</v>
      </c>
      <c r="B36" s="261">
        <v>2756</v>
      </c>
      <c r="C36" s="262">
        <v>3341</v>
      </c>
      <c r="D36" s="251">
        <v>922</v>
      </c>
      <c r="E36" s="251">
        <v>1304</v>
      </c>
      <c r="F36" s="261">
        <v>1257</v>
      </c>
      <c r="G36" s="251">
        <v>1314</v>
      </c>
      <c r="H36" s="261">
        <v>384</v>
      </c>
      <c r="I36" s="251">
        <v>573</v>
      </c>
      <c r="J36" s="251">
        <v>257</v>
      </c>
      <c r="K36" s="262">
        <v>318</v>
      </c>
      <c r="L36" s="251">
        <v>193</v>
      </c>
      <c r="M36" s="298">
        <v>150</v>
      </c>
    </row>
    <row r="37" spans="1:13" ht="12.75" customHeight="1" x14ac:dyDescent="0.2">
      <c r="A37" s="692"/>
      <c r="B37" s="510">
        <v>1</v>
      </c>
      <c r="C37" s="512">
        <v>1</v>
      </c>
      <c r="D37" s="208">
        <v>0.33454</v>
      </c>
      <c r="E37" s="208">
        <v>0.39029999999999998</v>
      </c>
      <c r="F37" s="207">
        <v>0.45610000000000001</v>
      </c>
      <c r="G37" s="208">
        <v>0.39329999999999998</v>
      </c>
      <c r="H37" s="270">
        <v>0.13933000000000001</v>
      </c>
      <c r="I37" s="201">
        <v>0.17151</v>
      </c>
      <c r="J37" s="216">
        <v>0.66927000000000003</v>
      </c>
      <c r="K37" s="217">
        <v>0.55496999999999996</v>
      </c>
      <c r="L37" s="216">
        <v>7.0029999999999995E-2</v>
      </c>
      <c r="M37" s="218">
        <v>4.4900000000000002E-2</v>
      </c>
    </row>
    <row r="38" spans="1:13" ht="12.75" customHeight="1" x14ac:dyDescent="0.2">
      <c r="A38" s="743" t="s">
        <v>113</v>
      </c>
      <c r="B38" s="254">
        <v>416111</v>
      </c>
      <c r="C38" s="265">
        <v>609065</v>
      </c>
      <c r="D38" s="255">
        <v>97111</v>
      </c>
      <c r="E38" s="255">
        <v>201115</v>
      </c>
      <c r="F38" s="254">
        <v>157732</v>
      </c>
      <c r="G38" s="255">
        <v>317845</v>
      </c>
      <c r="H38" s="254">
        <v>73679</v>
      </c>
      <c r="I38" s="255">
        <v>65382</v>
      </c>
      <c r="J38" s="255">
        <v>27456</v>
      </c>
      <c r="K38" s="265">
        <v>17915</v>
      </c>
      <c r="L38" s="255">
        <v>87589</v>
      </c>
      <c r="M38" s="307">
        <v>24723</v>
      </c>
    </row>
    <row r="39" spans="1:13" ht="12.75" customHeight="1" thickBot="1" x14ac:dyDescent="0.25">
      <c r="A39" s="744"/>
      <c r="B39" s="514">
        <v>1</v>
      </c>
      <c r="C39" s="516">
        <v>1</v>
      </c>
      <c r="D39" s="517">
        <v>0.23338</v>
      </c>
      <c r="E39" s="517">
        <v>0.33019999999999999</v>
      </c>
      <c r="F39" s="519">
        <v>0.37906000000000001</v>
      </c>
      <c r="G39" s="517">
        <v>0.52185999999999999</v>
      </c>
      <c r="H39" s="519">
        <v>0.17707000000000001</v>
      </c>
      <c r="I39" s="517">
        <v>0.10735</v>
      </c>
      <c r="J39" s="517">
        <v>0.37264000000000003</v>
      </c>
      <c r="K39" s="518">
        <v>0.27400999999999998</v>
      </c>
      <c r="L39" s="517">
        <v>0.21049000000000001</v>
      </c>
      <c r="M39" s="520">
        <v>4.0590000000000001E-2</v>
      </c>
    </row>
    <row r="41" spans="1:13" s="641" customFormat="1" ht="11.25" x14ac:dyDescent="0.2">
      <c r="A41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3" spans="1:13" x14ac:dyDescent="0.2">
      <c r="A43" s="650" t="s">
        <v>471</v>
      </c>
    </row>
    <row r="44" spans="1:13" x14ac:dyDescent="0.2">
      <c r="A44" s="650" t="s">
        <v>472</v>
      </c>
      <c r="E44" s="653" t="s">
        <v>461</v>
      </c>
    </row>
    <row r="45" spans="1:13" x14ac:dyDescent="0.2">
      <c r="A45" s="651"/>
    </row>
    <row r="46" spans="1:13" x14ac:dyDescent="0.2">
      <c r="A46" s="652" t="s">
        <v>473</v>
      </c>
    </row>
  </sheetData>
  <mergeCells count="27">
    <mergeCell ref="A16:A17"/>
    <mergeCell ref="A30:A31"/>
    <mergeCell ref="A32:A33"/>
    <mergeCell ref="A34:A35"/>
    <mergeCell ref="A36:A37"/>
    <mergeCell ref="A18:A19"/>
    <mergeCell ref="A38:A39"/>
    <mergeCell ref="A28:A29"/>
    <mergeCell ref="A20:A21"/>
    <mergeCell ref="A22:A23"/>
    <mergeCell ref="A24:A25"/>
    <mergeCell ref="A26:A27"/>
    <mergeCell ref="A1:M1"/>
    <mergeCell ref="A2:A5"/>
    <mergeCell ref="B2:C4"/>
    <mergeCell ref="D2:M2"/>
    <mergeCell ref="D3:E4"/>
    <mergeCell ref="F3:G4"/>
    <mergeCell ref="H3:I4"/>
    <mergeCell ref="J3:K3"/>
    <mergeCell ref="L3:M4"/>
    <mergeCell ref="J4:K4"/>
    <mergeCell ref="A8:A9"/>
    <mergeCell ref="A10:A11"/>
    <mergeCell ref="A12:A13"/>
    <mergeCell ref="A14:A15"/>
    <mergeCell ref="A6:A7"/>
  </mergeCells>
  <conditionalFormatting sqref="A7 A9 A11 A13 A15 A17 A19 A21 A23 A25 A27 A29 A31 A33 A35 A37">
    <cfRule type="cellIs" dxfId="124" priority="1" stopIfTrue="1" operator="equal">
      <formula>1</formula>
    </cfRule>
  </conditionalFormatting>
  <conditionalFormatting sqref="A6:M6 A10:M10 A12:M12 A14:M14 A16:M16 A18:M18 A20:M20 A22:M22 A24:M24 A26:M26 A28:M28 A30:M30 A32:M32 A34:M34 A36:M36">
    <cfRule type="cellIs" dxfId="123" priority="3" stopIfTrue="1" operator="equal">
      <formula>0</formula>
    </cfRule>
  </conditionalFormatting>
  <conditionalFormatting sqref="A7:M7 A9:M9 A11:M11 A13:M13 A15:M15 A17:M17 A19:M19 A21:M21 A23:M23 A25:M25 A27:M27 A29:M29 A31:M31 A33:M33 A35:M35 A37:M37">
    <cfRule type="cellIs" dxfId="122" priority="2" stopIfTrue="1" operator="lessThan">
      <formula>0.0005</formula>
    </cfRule>
  </conditionalFormatting>
  <conditionalFormatting sqref="A39:M39">
    <cfRule type="cellIs" dxfId="121" priority="5" stopIfTrue="1" operator="lessThan">
      <formula>0.0005</formula>
    </cfRule>
  </conditionalFormatting>
  <conditionalFormatting sqref="B8:M8 A38:M38">
    <cfRule type="cellIs" dxfId="120" priority="6" stopIfTrue="1" operator="equal">
      <formula>0</formula>
    </cfRule>
  </conditionalFormatting>
  <hyperlinks>
    <hyperlink ref="A46" r:id="rId1" display="Publikation und Tabellen stehen unter der Lizenz CC BY-SA DEED 4.0." xr:uid="{0714CCB7-00A0-4D95-B467-D75F536FC0AC}"/>
    <hyperlink ref="E44" r:id="rId2" xr:uid="{9423D540-3542-415C-B623-0EDE529BB8EF}"/>
  </hyperlinks>
  <pageMargins left="0.7" right="0.7" top="0.78740157499999996" bottom="0.78740157499999996" header="0.3" footer="0.3"/>
  <pageSetup paperSize="9" scale="75" orientation="portrait"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DB3C-2393-4839-B58D-89EDEAC2FE29}">
  <dimension ref="A1:C27"/>
  <sheetViews>
    <sheetView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21.7109375" style="25" customWidth="1"/>
    <col min="2" max="3" width="26.5703125" style="25" customWidth="1"/>
    <col min="4" max="4" width="5" style="25" customWidth="1"/>
    <col min="5" max="16384" width="11.42578125" style="25"/>
  </cols>
  <sheetData>
    <row r="1" spans="1:3" ht="39.950000000000003" customHeight="1" thickBot="1" x14ac:dyDescent="0.25">
      <c r="A1" s="693" t="str">
        <f>"Tabelle 23: Unterstützung bei der Vermittlung in Arbeit " &amp;Hilfswerte!B1</f>
        <v>Tabelle 23: Unterstützung bei der Vermittlung in Arbeit 2018</v>
      </c>
      <c r="B1" s="693"/>
      <c r="C1" s="693"/>
    </row>
    <row r="2" spans="1:3" ht="32.25" customHeight="1" x14ac:dyDescent="0.2">
      <c r="A2" s="708" t="s">
        <v>14</v>
      </c>
      <c r="B2" s="996" t="s">
        <v>347</v>
      </c>
      <c r="C2" s="997"/>
    </row>
    <row r="3" spans="1:3" ht="34.5" customHeight="1" x14ac:dyDescent="0.2">
      <c r="A3" s="710"/>
      <c r="B3" s="537" t="s">
        <v>387</v>
      </c>
      <c r="C3" s="538" t="s">
        <v>346</v>
      </c>
    </row>
    <row r="4" spans="1:3" ht="24.95" customHeight="1" x14ac:dyDescent="0.2">
      <c r="A4" s="140" t="s">
        <v>83</v>
      </c>
      <c r="B4" s="505">
        <v>380</v>
      </c>
      <c r="C4" s="506">
        <v>141</v>
      </c>
    </row>
    <row r="5" spans="1:3" ht="24.95" customHeight="1" x14ac:dyDescent="0.2">
      <c r="A5" s="349" t="s">
        <v>84</v>
      </c>
      <c r="B5" s="261">
        <v>1404</v>
      </c>
      <c r="C5" s="298">
        <v>564</v>
      </c>
    </row>
    <row r="6" spans="1:3" ht="24.95" customHeight="1" x14ac:dyDescent="0.2">
      <c r="A6" s="349" t="s">
        <v>85</v>
      </c>
      <c r="B6" s="261">
        <v>0</v>
      </c>
      <c r="C6" s="298">
        <v>0</v>
      </c>
    </row>
    <row r="7" spans="1:3" ht="24.95" customHeight="1" x14ac:dyDescent="0.2">
      <c r="A7" s="349" t="s">
        <v>86</v>
      </c>
      <c r="B7" s="261">
        <v>65</v>
      </c>
      <c r="C7" s="298">
        <v>5</v>
      </c>
    </row>
    <row r="8" spans="1:3" ht="24.95" customHeight="1" x14ac:dyDescent="0.2">
      <c r="A8" s="349" t="s">
        <v>87</v>
      </c>
      <c r="B8" s="261">
        <v>0</v>
      </c>
      <c r="C8" s="298">
        <v>0</v>
      </c>
    </row>
    <row r="9" spans="1:3" ht="24.95" customHeight="1" x14ac:dyDescent="0.2">
      <c r="A9" s="349" t="s">
        <v>88</v>
      </c>
      <c r="B9" s="261">
        <v>1040</v>
      </c>
      <c r="C9" s="298">
        <v>254</v>
      </c>
    </row>
    <row r="10" spans="1:3" ht="24.95" customHeight="1" x14ac:dyDescent="0.2">
      <c r="A10" s="349" t="s">
        <v>89</v>
      </c>
      <c r="B10" s="261">
        <v>210</v>
      </c>
      <c r="C10" s="298">
        <v>210</v>
      </c>
    </row>
    <row r="11" spans="1:3" ht="24.95" customHeight="1" x14ac:dyDescent="0.2">
      <c r="A11" s="349" t="s">
        <v>90</v>
      </c>
      <c r="B11" s="261">
        <v>0</v>
      </c>
      <c r="C11" s="298">
        <v>0</v>
      </c>
    </row>
    <row r="12" spans="1:3" ht="24.95" customHeight="1" x14ac:dyDescent="0.2">
      <c r="A12" s="349" t="s">
        <v>91</v>
      </c>
      <c r="B12" s="261">
        <v>60766</v>
      </c>
      <c r="C12" s="298">
        <v>6330</v>
      </c>
    </row>
    <row r="13" spans="1:3" ht="24.95" customHeight="1" x14ac:dyDescent="0.2">
      <c r="A13" s="349" t="s">
        <v>92</v>
      </c>
      <c r="B13" s="261">
        <v>16780</v>
      </c>
      <c r="C13" s="298">
        <v>1438</v>
      </c>
    </row>
    <row r="14" spans="1:3" ht="24.95" customHeight="1" x14ac:dyDescent="0.2">
      <c r="A14" s="349" t="s">
        <v>93</v>
      </c>
      <c r="B14" s="261">
        <v>86</v>
      </c>
      <c r="C14" s="298">
        <v>229</v>
      </c>
    </row>
    <row r="15" spans="1:3" ht="24.95" customHeight="1" x14ac:dyDescent="0.2">
      <c r="A15" s="349" t="s">
        <v>94</v>
      </c>
      <c r="B15" s="261">
        <v>5621</v>
      </c>
      <c r="C15" s="298">
        <v>762</v>
      </c>
    </row>
    <row r="16" spans="1:3" ht="24.95" customHeight="1" x14ac:dyDescent="0.2">
      <c r="A16" s="349" t="s">
        <v>95</v>
      </c>
      <c r="B16" s="261">
        <v>15</v>
      </c>
      <c r="C16" s="298">
        <v>140</v>
      </c>
    </row>
    <row r="17" spans="1:3" ht="24.95" customHeight="1" x14ac:dyDescent="0.2">
      <c r="A17" s="349" t="s">
        <v>96</v>
      </c>
      <c r="B17" s="261">
        <v>0</v>
      </c>
      <c r="C17" s="298">
        <v>0</v>
      </c>
    </row>
    <row r="18" spans="1:3" ht="24.95" customHeight="1" x14ac:dyDescent="0.2">
      <c r="A18" s="349" t="s">
        <v>97</v>
      </c>
      <c r="B18" s="261">
        <v>42</v>
      </c>
      <c r="C18" s="298">
        <v>56</v>
      </c>
    </row>
    <row r="19" spans="1:3" ht="24.95" customHeight="1" x14ac:dyDescent="0.2">
      <c r="A19" s="349" t="s">
        <v>98</v>
      </c>
      <c r="B19" s="261">
        <v>14</v>
      </c>
      <c r="C19" s="298">
        <v>14</v>
      </c>
    </row>
    <row r="20" spans="1:3" ht="24.95" customHeight="1" thickBot="1" x14ac:dyDescent="0.25">
      <c r="A20" s="350" t="s">
        <v>113</v>
      </c>
      <c r="B20" s="531">
        <v>86423</v>
      </c>
      <c r="C20" s="532">
        <v>10143</v>
      </c>
    </row>
    <row r="22" spans="1:3" s="641" customFormat="1" ht="18.75" customHeight="1" x14ac:dyDescent="0.2">
      <c r="A22" s="998" t="str">
        <f>"Anmerkungen. Datengrundlage: Volkshochschul-Statistik "&amp;Hilfswerte!B1&amp;"; Basis: "&amp;Tabelle1!$C$36&amp;" VHS."</f>
        <v>Anmerkungen. Datengrundlage: Volkshochschul-Statistik 2018; Basis: 874 VHS.</v>
      </c>
      <c r="B22" s="998"/>
      <c r="C22" s="998"/>
    </row>
    <row r="24" spans="1:3" x14ac:dyDescent="0.2">
      <c r="A24" s="650" t="s">
        <v>471</v>
      </c>
    </row>
    <row r="25" spans="1:3" x14ac:dyDescent="0.2">
      <c r="A25" s="650" t="s">
        <v>472</v>
      </c>
      <c r="C25" s="653" t="s">
        <v>461</v>
      </c>
    </row>
    <row r="26" spans="1:3" x14ac:dyDescent="0.2">
      <c r="A26" s="651"/>
    </row>
    <row r="27" spans="1:3" x14ac:dyDescent="0.2">
      <c r="A27" s="652" t="s">
        <v>473</v>
      </c>
    </row>
  </sheetData>
  <mergeCells count="4">
    <mergeCell ref="A1:C1"/>
    <mergeCell ref="A2:A3"/>
    <mergeCell ref="B2:C2"/>
    <mergeCell ref="A22:C22"/>
  </mergeCells>
  <conditionalFormatting sqref="A4:C20">
    <cfRule type="cellIs" dxfId="119" priority="1" stopIfTrue="1" operator="equal">
      <formula>0</formula>
    </cfRule>
  </conditionalFormatting>
  <hyperlinks>
    <hyperlink ref="A27" r:id="rId1" display="Publikation und Tabellen stehen unter der Lizenz CC BY-SA DEED 4.0." xr:uid="{4E9A8F6B-30F8-48E4-8B91-3154351B4B71}"/>
    <hyperlink ref="C25" r:id="rId2" xr:uid="{7237EB95-74B3-4519-8100-67E17B9C0832}"/>
  </hyperlinks>
  <pageMargins left="0.7" right="0.7" top="0.78740157499999996" bottom="0.78740157499999996" header="0.3" footer="0.3"/>
  <pageSetup paperSize="9" scale="95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3A6D-5640-4518-B56F-3EE78E4E87EB}">
  <sheetPr codeName="Tabelle1"/>
  <dimension ref="A1:N8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2.5703125" style="5" customWidth="1"/>
    <col min="2" max="2" width="8.28515625" style="5" customWidth="1"/>
    <col min="3" max="3" width="8.5703125" style="5" customWidth="1"/>
    <col min="4" max="13" width="7.7109375" style="5" customWidth="1"/>
    <col min="14" max="14" width="20.28515625" style="5" customWidth="1"/>
    <col min="15" max="16384" width="11.42578125" style="5"/>
  </cols>
  <sheetData>
    <row r="1" spans="1:13" s="3" customFormat="1" ht="39.950000000000003" customHeight="1" thickBot="1" x14ac:dyDescent="0.25">
      <c r="A1" s="676" t="str">
        <f>"Tabelle 1: Volkshochschulen und Rechtsträger nach Ländern " &amp; Hilfswerte!B1</f>
        <v>Tabelle 1: Volkshochschulen und Rechtsträger nach Ländern 2018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</row>
    <row r="2" spans="1:13" s="23" customFormat="1" ht="14.1" customHeight="1" x14ac:dyDescent="0.2">
      <c r="A2" s="677" t="s">
        <v>14</v>
      </c>
      <c r="B2" s="666" t="s">
        <v>3</v>
      </c>
      <c r="C2" s="666"/>
      <c r="D2" s="679" t="s">
        <v>4</v>
      </c>
      <c r="E2" s="680"/>
      <c r="F2" s="680"/>
      <c r="G2" s="681"/>
      <c r="H2" s="666" t="s">
        <v>5</v>
      </c>
      <c r="I2" s="666"/>
      <c r="J2" s="666"/>
      <c r="K2" s="666"/>
      <c r="L2" s="666"/>
      <c r="M2" s="667"/>
    </row>
    <row r="3" spans="1:13" s="1" customFormat="1" ht="96.75" customHeight="1" x14ac:dyDescent="0.2">
      <c r="A3" s="678"/>
      <c r="B3" s="17" t="s">
        <v>368</v>
      </c>
      <c r="C3" s="17" t="str">
        <f>"Anzahl aus-gewerteter Berichts-bögen (Grund-gesamtheit " &amp;Hilfswerte!B1&amp; ")"</f>
        <v>Anzahl aus-gewerteter Berichts-bögen (Grund-gesamtheit 2018)</v>
      </c>
      <c r="D3" s="18" t="s">
        <v>6</v>
      </c>
      <c r="E3" s="17" t="s">
        <v>7</v>
      </c>
      <c r="F3" s="17" t="s">
        <v>114</v>
      </c>
      <c r="G3" s="17" t="s">
        <v>103</v>
      </c>
      <c r="H3" s="17" t="s">
        <v>111</v>
      </c>
      <c r="I3" s="17" t="s">
        <v>110</v>
      </c>
      <c r="J3" s="17" t="s">
        <v>8</v>
      </c>
      <c r="K3" s="17" t="s">
        <v>369</v>
      </c>
      <c r="L3" s="17" t="s">
        <v>112</v>
      </c>
      <c r="M3" s="19" t="s">
        <v>370</v>
      </c>
    </row>
    <row r="4" spans="1:13" s="6" customFormat="1" ht="12.75" customHeight="1" x14ac:dyDescent="0.2">
      <c r="A4" s="668" t="s">
        <v>83</v>
      </c>
      <c r="B4" s="149">
        <v>169</v>
      </c>
      <c r="C4" s="150">
        <v>169</v>
      </c>
      <c r="D4" s="145">
        <v>666</v>
      </c>
      <c r="E4" s="145">
        <v>107</v>
      </c>
      <c r="F4" s="145">
        <v>279</v>
      </c>
      <c r="G4" s="146">
        <v>280</v>
      </c>
      <c r="H4" s="145">
        <v>90</v>
      </c>
      <c r="I4" s="145">
        <v>5</v>
      </c>
      <c r="J4" s="145">
        <v>0</v>
      </c>
      <c r="K4" s="145">
        <v>59</v>
      </c>
      <c r="L4" s="145">
        <v>0</v>
      </c>
      <c r="M4" s="151">
        <v>4</v>
      </c>
    </row>
    <row r="5" spans="1:13" s="2" customFormat="1" ht="11.25" customHeight="1" x14ac:dyDescent="0.2">
      <c r="A5" s="669"/>
      <c r="B5" s="152" t="s">
        <v>9</v>
      </c>
      <c r="C5" s="153">
        <v>1</v>
      </c>
      <c r="D5" s="154" t="s">
        <v>9</v>
      </c>
      <c r="E5" s="147">
        <v>0.16066</v>
      </c>
      <c r="F5" s="147">
        <v>0.41892000000000001</v>
      </c>
      <c r="G5" s="148">
        <v>0.42042000000000002</v>
      </c>
      <c r="H5" s="147">
        <v>0.53254000000000001</v>
      </c>
      <c r="I5" s="147">
        <v>2.9590000000000002E-2</v>
      </c>
      <c r="J5" s="147">
        <v>6.5089999999999995E-2</v>
      </c>
      <c r="K5" s="147">
        <v>0.34910999999999998</v>
      </c>
      <c r="L5" s="147" t="s">
        <v>452</v>
      </c>
      <c r="M5" s="155">
        <v>2.367E-2</v>
      </c>
    </row>
    <row r="6" spans="1:13" s="6" customFormat="1" x14ac:dyDescent="0.2">
      <c r="A6" s="670" t="s">
        <v>84</v>
      </c>
      <c r="B6" s="149">
        <v>186</v>
      </c>
      <c r="C6" s="150">
        <v>186</v>
      </c>
      <c r="D6" s="145">
        <v>1110</v>
      </c>
      <c r="E6" s="145">
        <v>55</v>
      </c>
      <c r="F6" s="145">
        <v>204</v>
      </c>
      <c r="G6" s="146">
        <v>851</v>
      </c>
      <c r="H6" s="145">
        <v>61</v>
      </c>
      <c r="I6" s="145">
        <v>9</v>
      </c>
      <c r="J6" s="145">
        <v>9</v>
      </c>
      <c r="K6" s="145">
        <v>98</v>
      </c>
      <c r="L6" s="145">
        <v>0</v>
      </c>
      <c r="M6" s="151">
        <v>9</v>
      </c>
    </row>
    <row r="7" spans="1:13" s="2" customFormat="1" ht="11.25" customHeight="1" x14ac:dyDescent="0.2">
      <c r="A7" s="671"/>
      <c r="B7" s="152" t="s">
        <v>9</v>
      </c>
      <c r="C7" s="153">
        <v>1</v>
      </c>
      <c r="D7" s="154" t="s">
        <v>9</v>
      </c>
      <c r="E7" s="147">
        <v>4.9549999999999997E-2</v>
      </c>
      <c r="F7" s="147">
        <v>0.18378</v>
      </c>
      <c r="G7" s="148">
        <v>0.76666999999999996</v>
      </c>
      <c r="H7" s="147">
        <v>0.32795999999999997</v>
      </c>
      <c r="I7" s="147">
        <v>4.8390000000000002E-2</v>
      </c>
      <c r="J7" s="147">
        <v>4.8390000000000002E-2</v>
      </c>
      <c r="K7" s="147">
        <v>0.52688000000000001</v>
      </c>
      <c r="L7" s="147" t="s">
        <v>452</v>
      </c>
      <c r="M7" s="155">
        <v>4.8390000000000002E-2</v>
      </c>
    </row>
    <row r="8" spans="1:13" s="6" customFormat="1" x14ac:dyDescent="0.2">
      <c r="A8" s="670" t="s">
        <v>85</v>
      </c>
      <c r="B8" s="149">
        <v>12</v>
      </c>
      <c r="C8" s="150">
        <v>12</v>
      </c>
      <c r="D8" s="145">
        <v>8</v>
      </c>
      <c r="E8" s="145">
        <v>8</v>
      </c>
      <c r="F8" s="145">
        <v>0</v>
      </c>
      <c r="G8" s="146">
        <v>0</v>
      </c>
      <c r="H8" s="145">
        <v>0</v>
      </c>
      <c r="I8" s="145">
        <v>0</v>
      </c>
      <c r="J8" s="145">
        <v>0</v>
      </c>
      <c r="K8" s="145">
        <v>0</v>
      </c>
      <c r="L8" s="145">
        <v>12</v>
      </c>
      <c r="M8" s="151">
        <v>0</v>
      </c>
    </row>
    <row r="9" spans="1:13" s="2" customFormat="1" ht="11.25" customHeight="1" x14ac:dyDescent="0.2">
      <c r="A9" s="671"/>
      <c r="B9" s="152" t="s">
        <v>9</v>
      </c>
      <c r="C9" s="153">
        <v>1</v>
      </c>
      <c r="D9" s="154" t="s">
        <v>9</v>
      </c>
      <c r="E9" s="147">
        <v>1</v>
      </c>
      <c r="F9" s="147" t="s">
        <v>452</v>
      </c>
      <c r="G9" s="148" t="s">
        <v>452</v>
      </c>
      <c r="H9" s="147" t="s">
        <v>452</v>
      </c>
      <c r="I9" s="147" t="s">
        <v>452</v>
      </c>
      <c r="J9" s="147" t="s">
        <v>452</v>
      </c>
      <c r="K9" s="147" t="s">
        <v>452</v>
      </c>
      <c r="L9" s="147">
        <v>1</v>
      </c>
      <c r="M9" s="155" t="s">
        <v>452</v>
      </c>
    </row>
    <row r="10" spans="1:13" s="6" customFormat="1" x14ac:dyDescent="0.2">
      <c r="A10" s="670" t="s">
        <v>86</v>
      </c>
      <c r="B10" s="149">
        <v>20</v>
      </c>
      <c r="C10" s="150">
        <v>19</v>
      </c>
      <c r="D10" s="145">
        <v>30</v>
      </c>
      <c r="E10" s="145">
        <v>30</v>
      </c>
      <c r="F10" s="145">
        <v>0</v>
      </c>
      <c r="G10" s="146">
        <v>0</v>
      </c>
      <c r="H10" s="145">
        <v>5</v>
      </c>
      <c r="I10" s="145">
        <v>13</v>
      </c>
      <c r="J10" s="145">
        <v>0</v>
      </c>
      <c r="K10" s="145">
        <v>0</v>
      </c>
      <c r="L10" s="145">
        <v>0</v>
      </c>
      <c r="M10" s="151">
        <v>1</v>
      </c>
    </row>
    <row r="11" spans="1:13" s="2" customFormat="1" ht="11.25" customHeight="1" x14ac:dyDescent="0.2">
      <c r="A11" s="671"/>
      <c r="B11" s="152" t="s">
        <v>9</v>
      </c>
      <c r="C11" s="153">
        <v>0.95</v>
      </c>
      <c r="D11" s="154" t="s">
        <v>9</v>
      </c>
      <c r="E11" s="147">
        <v>1</v>
      </c>
      <c r="F11" s="147" t="s">
        <v>452</v>
      </c>
      <c r="G11" s="148" t="s">
        <v>452</v>
      </c>
      <c r="H11" s="147">
        <v>0.26316000000000001</v>
      </c>
      <c r="I11" s="147">
        <v>0.68420999999999998</v>
      </c>
      <c r="J11" s="147" t="s">
        <v>452</v>
      </c>
      <c r="K11" s="147" t="s">
        <v>452</v>
      </c>
      <c r="L11" s="147" t="s">
        <v>452</v>
      </c>
      <c r="M11" s="155">
        <v>5.2630000000000003E-2</v>
      </c>
    </row>
    <row r="12" spans="1:13" s="6" customFormat="1" x14ac:dyDescent="0.2">
      <c r="A12" s="670" t="s">
        <v>87</v>
      </c>
      <c r="B12" s="149">
        <v>2</v>
      </c>
      <c r="C12" s="150">
        <v>2</v>
      </c>
      <c r="D12" s="145">
        <v>5</v>
      </c>
      <c r="E12" s="145">
        <v>5</v>
      </c>
      <c r="F12" s="145">
        <v>0</v>
      </c>
      <c r="G12" s="146">
        <v>0</v>
      </c>
      <c r="H12" s="145">
        <v>1</v>
      </c>
      <c r="I12" s="145">
        <v>0</v>
      </c>
      <c r="J12" s="145">
        <v>0</v>
      </c>
      <c r="K12" s="145">
        <v>0</v>
      </c>
      <c r="L12" s="145">
        <v>1</v>
      </c>
      <c r="M12" s="151">
        <v>0</v>
      </c>
    </row>
    <row r="13" spans="1:13" s="2" customFormat="1" ht="11.25" customHeight="1" x14ac:dyDescent="0.2">
      <c r="A13" s="671"/>
      <c r="B13" s="152" t="s">
        <v>9</v>
      </c>
      <c r="C13" s="153">
        <v>1</v>
      </c>
      <c r="D13" s="154" t="s">
        <v>9</v>
      </c>
      <c r="E13" s="147">
        <v>1</v>
      </c>
      <c r="F13" s="147" t="s">
        <v>452</v>
      </c>
      <c r="G13" s="148" t="s">
        <v>452</v>
      </c>
      <c r="H13" s="147">
        <v>0.5</v>
      </c>
      <c r="I13" s="147" t="s">
        <v>452</v>
      </c>
      <c r="J13" s="147" t="s">
        <v>452</v>
      </c>
      <c r="K13" s="147" t="s">
        <v>452</v>
      </c>
      <c r="L13" s="147">
        <v>0.5</v>
      </c>
      <c r="M13" s="155" t="s">
        <v>452</v>
      </c>
    </row>
    <row r="14" spans="1:13" s="6" customFormat="1" x14ac:dyDescent="0.2">
      <c r="A14" s="670" t="s">
        <v>88</v>
      </c>
      <c r="B14" s="149">
        <v>1</v>
      </c>
      <c r="C14" s="150">
        <v>1</v>
      </c>
      <c r="D14" s="145">
        <v>14</v>
      </c>
      <c r="E14" s="145">
        <v>14</v>
      </c>
      <c r="F14" s="145">
        <v>0</v>
      </c>
      <c r="G14" s="146">
        <v>0</v>
      </c>
      <c r="H14" s="145">
        <v>0</v>
      </c>
      <c r="I14" s="145">
        <v>0</v>
      </c>
      <c r="J14" s="145">
        <v>0</v>
      </c>
      <c r="K14" s="145">
        <v>0</v>
      </c>
      <c r="L14" s="145">
        <v>1</v>
      </c>
      <c r="M14" s="151">
        <v>0</v>
      </c>
    </row>
    <row r="15" spans="1:13" s="2" customFormat="1" ht="11.25" customHeight="1" x14ac:dyDescent="0.2">
      <c r="A15" s="671"/>
      <c r="B15" s="152" t="s">
        <v>9</v>
      </c>
      <c r="C15" s="153">
        <v>1</v>
      </c>
      <c r="D15" s="154" t="s">
        <v>9</v>
      </c>
      <c r="E15" s="147">
        <v>1</v>
      </c>
      <c r="F15" s="147" t="s">
        <v>452</v>
      </c>
      <c r="G15" s="148" t="s">
        <v>452</v>
      </c>
      <c r="H15" s="147" t="s">
        <v>452</v>
      </c>
      <c r="I15" s="147" t="s">
        <v>452</v>
      </c>
      <c r="J15" s="147" t="s">
        <v>452</v>
      </c>
      <c r="K15" s="147" t="s">
        <v>452</v>
      </c>
      <c r="L15" s="147">
        <v>1</v>
      </c>
      <c r="M15" s="155" t="s">
        <v>452</v>
      </c>
    </row>
    <row r="16" spans="1:13" s="6" customFormat="1" x14ac:dyDescent="0.2">
      <c r="A16" s="670" t="s">
        <v>89</v>
      </c>
      <c r="B16" s="149">
        <v>32</v>
      </c>
      <c r="C16" s="150">
        <v>32</v>
      </c>
      <c r="D16" s="145">
        <v>173</v>
      </c>
      <c r="E16" s="145">
        <v>29</v>
      </c>
      <c r="F16" s="145">
        <v>39</v>
      </c>
      <c r="G16" s="146">
        <v>105</v>
      </c>
      <c r="H16" s="145">
        <v>9</v>
      </c>
      <c r="I16" s="145">
        <v>16</v>
      </c>
      <c r="J16" s="145">
        <v>0</v>
      </c>
      <c r="K16" s="145">
        <v>6</v>
      </c>
      <c r="L16" s="145">
        <v>0</v>
      </c>
      <c r="M16" s="151">
        <v>1</v>
      </c>
    </row>
    <row r="17" spans="1:13" s="2" customFormat="1" ht="11.25" customHeight="1" x14ac:dyDescent="0.2">
      <c r="A17" s="671"/>
      <c r="B17" s="152" t="s">
        <v>9</v>
      </c>
      <c r="C17" s="153">
        <v>1</v>
      </c>
      <c r="D17" s="154" t="s">
        <v>9</v>
      </c>
      <c r="E17" s="147">
        <v>0.16763</v>
      </c>
      <c r="F17" s="147">
        <v>0.22542999999999999</v>
      </c>
      <c r="G17" s="148">
        <v>0.60694000000000004</v>
      </c>
      <c r="H17" s="147">
        <v>0.28125</v>
      </c>
      <c r="I17" s="147">
        <v>0.5</v>
      </c>
      <c r="J17" s="147" t="s">
        <v>452</v>
      </c>
      <c r="K17" s="147">
        <v>0.1875</v>
      </c>
      <c r="L17" s="147" t="s">
        <v>452</v>
      </c>
      <c r="M17" s="155">
        <v>3.125E-2</v>
      </c>
    </row>
    <row r="18" spans="1:13" s="6" customFormat="1" ht="12.75" customHeight="1" x14ac:dyDescent="0.2">
      <c r="A18" s="670" t="s">
        <v>90</v>
      </c>
      <c r="B18" s="149">
        <v>8</v>
      </c>
      <c r="C18" s="150">
        <v>8</v>
      </c>
      <c r="D18" s="145">
        <v>16</v>
      </c>
      <c r="E18" s="145">
        <v>16</v>
      </c>
      <c r="F18" s="145">
        <v>0</v>
      </c>
      <c r="G18" s="146">
        <v>0</v>
      </c>
      <c r="H18" s="145">
        <v>2</v>
      </c>
      <c r="I18" s="145">
        <v>6</v>
      </c>
      <c r="J18" s="145">
        <v>0</v>
      </c>
      <c r="K18" s="145">
        <v>0</v>
      </c>
      <c r="L18" s="145">
        <v>0</v>
      </c>
      <c r="M18" s="151">
        <v>0</v>
      </c>
    </row>
    <row r="19" spans="1:13" s="2" customFormat="1" ht="11.25" customHeight="1" x14ac:dyDescent="0.2">
      <c r="A19" s="671"/>
      <c r="B19" s="152" t="s">
        <v>9</v>
      </c>
      <c r="C19" s="153">
        <v>1</v>
      </c>
      <c r="D19" s="154" t="s">
        <v>9</v>
      </c>
      <c r="E19" s="147">
        <v>1</v>
      </c>
      <c r="F19" s="147" t="s">
        <v>452</v>
      </c>
      <c r="G19" s="148" t="s">
        <v>452</v>
      </c>
      <c r="H19" s="147">
        <v>0.25</v>
      </c>
      <c r="I19" s="147">
        <v>0.75</v>
      </c>
      <c r="J19" s="147" t="s">
        <v>452</v>
      </c>
      <c r="K19" s="147" t="s">
        <v>452</v>
      </c>
      <c r="L19" s="147" t="s">
        <v>452</v>
      </c>
      <c r="M19" s="155" t="s">
        <v>452</v>
      </c>
    </row>
    <row r="20" spans="1:13" s="6" customFormat="1" x14ac:dyDescent="0.2">
      <c r="A20" s="670" t="s">
        <v>91</v>
      </c>
      <c r="B20" s="149">
        <v>57</v>
      </c>
      <c r="C20" s="150">
        <v>56</v>
      </c>
      <c r="D20" s="145">
        <v>217</v>
      </c>
      <c r="E20" s="145">
        <v>44</v>
      </c>
      <c r="F20" s="145">
        <v>64</v>
      </c>
      <c r="G20" s="146">
        <v>109</v>
      </c>
      <c r="H20" s="145">
        <v>9</v>
      </c>
      <c r="I20" s="145">
        <v>14</v>
      </c>
      <c r="J20" s="145">
        <v>6</v>
      </c>
      <c r="K20" s="145">
        <v>10</v>
      </c>
      <c r="L20" s="145">
        <v>0</v>
      </c>
      <c r="M20" s="151">
        <v>17</v>
      </c>
    </row>
    <row r="21" spans="1:13" s="2" customFormat="1" ht="11.25" customHeight="1" x14ac:dyDescent="0.2">
      <c r="A21" s="671"/>
      <c r="B21" s="152" t="s">
        <v>9</v>
      </c>
      <c r="C21" s="153">
        <v>0.98246</v>
      </c>
      <c r="D21" s="154" t="s">
        <v>9</v>
      </c>
      <c r="E21" s="147">
        <v>0.20276</v>
      </c>
      <c r="F21" s="147">
        <v>0.29493000000000003</v>
      </c>
      <c r="G21" s="148">
        <v>0.50229999999999997</v>
      </c>
      <c r="H21" s="147">
        <v>0.16070999999999999</v>
      </c>
      <c r="I21" s="147">
        <v>0.25</v>
      </c>
      <c r="J21" s="147">
        <v>0.10714</v>
      </c>
      <c r="K21" s="147">
        <v>0.17857000000000001</v>
      </c>
      <c r="L21" s="147" t="s">
        <v>452</v>
      </c>
      <c r="M21" s="155">
        <v>0.30357000000000001</v>
      </c>
    </row>
    <row r="22" spans="1:13" s="6" customFormat="1" ht="12.75" customHeight="1" x14ac:dyDescent="0.2">
      <c r="A22" s="670" t="s">
        <v>92</v>
      </c>
      <c r="B22" s="149">
        <v>131</v>
      </c>
      <c r="C22" s="150">
        <v>115</v>
      </c>
      <c r="D22" s="145">
        <v>145</v>
      </c>
      <c r="E22" s="145">
        <v>64</v>
      </c>
      <c r="F22" s="145">
        <v>46</v>
      </c>
      <c r="G22" s="146">
        <v>35</v>
      </c>
      <c r="H22" s="145">
        <v>67</v>
      </c>
      <c r="I22" s="145">
        <v>7</v>
      </c>
      <c r="J22" s="145">
        <v>39</v>
      </c>
      <c r="K22" s="145">
        <v>0</v>
      </c>
      <c r="L22" s="145">
        <v>0</v>
      </c>
      <c r="M22" s="151">
        <v>2</v>
      </c>
    </row>
    <row r="23" spans="1:13" s="2" customFormat="1" ht="11.25" customHeight="1" x14ac:dyDescent="0.2">
      <c r="A23" s="671"/>
      <c r="B23" s="152" t="s">
        <v>9</v>
      </c>
      <c r="C23" s="153">
        <v>0.87785999999999997</v>
      </c>
      <c r="D23" s="154" t="s">
        <v>9</v>
      </c>
      <c r="E23" s="147">
        <v>0.44137999999999999</v>
      </c>
      <c r="F23" s="147">
        <v>0.31724000000000002</v>
      </c>
      <c r="G23" s="148">
        <v>0.24138000000000001</v>
      </c>
      <c r="H23" s="147">
        <v>0.58260999999999996</v>
      </c>
      <c r="I23" s="147">
        <v>6.087E-2</v>
      </c>
      <c r="J23" s="147">
        <v>0.33912999999999999</v>
      </c>
      <c r="K23" s="147" t="s">
        <v>452</v>
      </c>
      <c r="L23" s="147" t="s">
        <v>452</v>
      </c>
      <c r="M23" s="155">
        <v>1.7389999999999999E-2</v>
      </c>
    </row>
    <row r="24" spans="1:13" s="6" customFormat="1" x14ac:dyDescent="0.2">
      <c r="A24" s="670" t="s">
        <v>93</v>
      </c>
      <c r="B24" s="149">
        <v>66</v>
      </c>
      <c r="C24" s="150">
        <v>66</v>
      </c>
      <c r="D24" s="145">
        <v>199</v>
      </c>
      <c r="E24" s="145">
        <v>13</v>
      </c>
      <c r="F24" s="145">
        <v>22</v>
      </c>
      <c r="G24" s="146">
        <v>164</v>
      </c>
      <c r="H24" s="145">
        <v>24</v>
      </c>
      <c r="I24" s="145">
        <v>15</v>
      </c>
      <c r="J24" s="145">
        <v>1</v>
      </c>
      <c r="K24" s="145">
        <v>25</v>
      </c>
      <c r="L24" s="145">
        <v>0</v>
      </c>
      <c r="M24" s="151">
        <v>1</v>
      </c>
    </row>
    <row r="25" spans="1:13" s="2" customFormat="1" ht="11.25" customHeight="1" x14ac:dyDescent="0.2">
      <c r="A25" s="671"/>
      <c r="B25" s="152" t="s">
        <v>9</v>
      </c>
      <c r="C25" s="153">
        <v>1</v>
      </c>
      <c r="D25" s="154" t="s">
        <v>9</v>
      </c>
      <c r="E25" s="147">
        <v>6.5329999999999999E-2</v>
      </c>
      <c r="F25" s="147">
        <v>0.11055</v>
      </c>
      <c r="G25" s="148">
        <v>0.82411999999999996</v>
      </c>
      <c r="H25" s="147">
        <v>0.36364000000000002</v>
      </c>
      <c r="I25" s="147">
        <v>0.22727</v>
      </c>
      <c r="J25" s="147">
        <v>1.515E-2</v>
      </c>
      <c r="K25" s="147">
        <v>0.37879000000000002</v>
      </c>
      <c r="L25" s="147" t="s">
        <v>452</v>
      </c>
      <c r="M25" s="155">
        <v>1.515E-2</v>
      </c>
    </row>
    <row r="26" spans="1:13" s="6" customFormat="1" x14ac:dyDescent="0.2">
      <c r="A26" s="670" t="s">
        <v>94</v>
      </c>
      <c r="B26" s="149">
        <v>16</v>
      </c>
      <c r="C26" s="150">
        <v>16</v>
      </c>
      <c r="D26" s="145">
        <v>52</v>
      </c>
      <c r="E26" s="145">
        <v>2</v>
      </c>
      <c r="F26" s="145">
        <v>33</v>
      </c>
      <c r="G26" s="146">
        <v>17</v>
      </c>
      <c r="H26" s="145">
        <v>4</v>
      </c>
      <c r="I26" s="145">
        <v>5</v>
      </c>
      <c r="J26" s="145">
        <v>0</v>
      </c>
      <c r="K26" s="145">
        <v>6</v>
      </c>
      <c r="L26" s="145">
        <v>0</v>
      </c>
      <c r="M26" s="151">
        <v>1</v>
      </c>
    </row>
    <row r="27" spans="1:13" s="2" customFormat="1" ht="11.25" customHeight="1" x14ac:dyDescent="0.2">
      <c r="A27" s="671"/>
      <c r="B27" s="152" t="s">
        <v>9</v>
      </c>
      <c r="C27" s="153">
        <v>1</v>
      </c>
      <c r="D27" s="154" t="s">
        <v>9</v>
      </c>
      <c r="E27" s="147">
        <v>3.8460000000000001E-2</v>
      </c>
      <c r="F27" s="147">
        <v>0.63461999999999996</v>
      </c>
      <c r="G27" s="148">
        <v>0.32691999999999999</v>
      </c>
      <c r="H27" s="147">
        <v>0.25</v>
      </c>
      <c r="I27" s="147">
        <v>0.3125</v>
      </c>
      <c r="J27" s="147" t="s">
        <v>452</v>
      </c>
      <c r="K27" s="147">
        <v>0.375</v>
      </c>
      <c r="L27" s="147" t="s">
        <v>452</v>
      </c>
      <c r="M27" s="155">
        <v>6.25E-2</v>
      </c>
    </row>
    <row r="28" spans="1:13" s="6" customFormat="1" x14ac:dyDescent="0.2">
      <c r="A28" s="670" t="s">
        <v>95</v>
      </c>
      <c r="B28" s="149">
        <v>16</v>
      </c>
      <c r="C28" s="150">
        <v>15</v>
      </c>
      <c r="D28" s="145">
        <v>40</v>
      </c>
      <c r="E28" s="145">
        <v>29</v>
      </c>
      <c r="F28" s="145">
        <v>11</v>
      </c>
      <c r="G28" s="146">
        <v>0</v>
      </c>
      <c r="H28" s="145">
        <v>2</v>
      </c>
      <c r="I28" s="145">
        <v>6</v>
      </c>
      <c r="J28" s="145">
        <v>0</v>
      </c>
      <c r="K28" s="145">
        <v>4</v>
      </c>
      <c r="L28" s="145">
        <v>0</v>
      </c>
      <c r="M28" s="151">
        <v>3</v>
      </c>
    </row>
    <row r="29" spans="1:13" s="2" customFormat="1" ht="11.25" customHeight="1" x14ac:dyDescent="0.2">
      <c r="A29" s="671"/>
      <c r="B29" s="152" t="s">
        <v>9</v>
      </c>
      <c r="C29" s="153">
        <v>0.9375</v>
      </c>
      <c r="D29" s="154" t="s">
        <v>9</v>
      </c>
      <c r="E29" s="147">
        <v>0.72499999999999998</v>
      </c>
      <c r="F29" s="147">
        <v>0.27500000000000002</v>
      </c>
      <c r="G29" s="148" t="s">
        <v>452</v>
      </c>
      <c r="H29" s="147">
        <v>0.13333</v>
      </c>
      <c r="I29" s="147">
        <v>0.4</v>
      </c>
      <c r="J29" s="147" t="s">
        <v>452</v>
      </c>
      <c r="K29" s="147">
        <v>0.26667000000000002</v>
      </c>
      <c r="L29" s="147" t="s">
        <v>452</v>
      </c>
      <c r="M29" s="155">
        <v>0.2</v>
      </c>
    </row>
    <row r="30" spans="1:13" s="6" customFormat="1" x14ac:dyDescent="0.2">
      <c r="A30" s="670" t="s">
        <v>96</v>
      </c>
      <c r="B30" s="149">
        <v>15</v>
      </c>
      <c r="C30" s="150">
        <v>15</v>
      </c>
      <c r="D30" s="145">
        <v>34</v>
      </c>
      <c r="E30" s="145">
        <v>22</v>
      </c>
      <c r="F30" s="145">
        <v>5</v>
      </c>
      <c r="G30" s="146">
        <v>7</v>
      </c>
      <c r="H30" s="145">
        <v>4</v>
      </c>
      <c r="I30" s="145">
        <v>9</v>
      </c>
      <c r="J30" s="145">
        <v>0</v>
      </c>
      <c r="K30" s="145">
        <v>1</v>
      </c>
      <c r="L30" s="145">
        <v>0</v>
      </c>
      <c r="M30" s="151">
        <v>1</v>
      </c>
    </row>
    <row r="31" spans="1:13" s="2" customFormat="1" ht="11.25" customHeight="1" x14ac:dyDescent="0.2">
      <c r="A31" s="671"/>
      <c r="B31" s="152" t="s">
        <v>9</v>
      </c>
      <c r="C31" s="153">
        <v>1</v>
      </c>
      <c r="D31" s="154" t="s">
        <v>9</v>
      </c>
      <c r="E31" s="147">
        <v>0.64705999999999997</v>
      </c>
      <c r="F31" s="147">
        <v>0.14706</v>
      </c>
      <c r="G31" s="148">
        <v>0.20588000000000001</v>
      </c>
      <c r="H31" s="147">
        <v>0.26667000000000002</v>
      </c>
      <c r="I31" s="147">
        <v>0.6</v>
      </c>
      <c r="J31" s="147" t="s">
        <v>452</v>
      </c>
      <c r="K31" s="147">
        <v>6.6669999999999993E-2</v>
      </c>
      <c r="L31" s="147" t="s">
        <v>452</v>
      </c>
      <c r="M31" s="155">
        <v>6.6669999999999993E-2</v>
      </c>
    </row>
    <row r="32" spans="1:13" s="6" customFormat="1" ht="12.75" customHeight="1" x14ac:dyDescent="0.2">
      <c r="A32" s="670" t="s">
        <v>97</v>
      </c>
      <c r="B32" s="149">
        <v>140</v>
      </c>
      <c r="C32" s="150">
        <v>139</v>
      </c>
      <c r="D32" s="145">
        <v>14</v>
      </c>
      <c r="E32" s="145">
        <v>8</v>
      </c>
      <c r="F32" s="145">
        <v>3</v>
      </c>
      <c r="G32" s="146">
        <v>3</v>
      </c>
      <c r="H32" s="145">
        <v>59</v>
      </c>
      <c r="I32" s="145">
        <v>0</v>
      </c>
      <c r="J32" s="145">
        <v>5</v>
      </c>
      <c r="K32" s="145">
        <v>71</v>
      </c>
      <c r="L32" s="145">
        <v>0</v>
      </c>
      <c r="M32" s="151">
        <v>4</v>
      </c>
    </row>
    <row r="33" spans="1:14" s="2" customFormat="1" ht="11.25" customHeight="1" x14ac:dyDescent="0.2">
      <c r="A33" s="671"/>
      <c r="B33" s="152" t="s">
        <v>9</v>
      </c>
      <c r="C33" s="153">
        <v>0.99285999999999996</v>
      </c>
      <c r="D33" s="154" t="s">
        <v>9</v>
      </c>
      <c r="E33" s="147">
        <v>0.57142999999999999</v>
      </c>
      <c r="F33" s="147">
        <v>0.21429000000000001</v>
      </c>
      <c r="G33" s="148">
        <v>0.21429000000000001</v>
      </c>
      <c r="H33" s="147">
        <v>0.42446</v>
      </c>
      <c r="I33" s="147" t="s">
        <v>452</v>
      </c>
      <c r="J33" s="147">
        <v>3.5970000000000002E-2</v>
      </c>
      <c r="K33" s="147">
        <v>0.51078999999999997</v>
      </c>
      <c r="L33" s="147" t="s">
        <v>452</v>
      </c>
      <c r="M33" s="155">
        <v>2.878E-2</v>
      </c>
    </row>
    <row r="34" spans="1:14" s="6" customFormat="1" x14ac:dyDescent="0.2">
      <c r="A34" s="674" t="s">
        <v>98</v>
      </c>
      <c r="B34" s="149">
        <v>23</v>
      </c>
      <c r="C34" s="150">
        <v>23</v>
      </c>
      <c r="D34" s="145">
        <v>60</v>
      </c>
      <c r="E34" s="145">
        <v>15</v>
      </c>
      <c r="F34" s="145">
        <v>24</v>
      </c>
      <c r="G34" s="146">
        <v>21</v>
      </c>
      <c r="H34" s="145">
        <v>6</v>
      </c>
      <c r="I34" s="145">
        <v>16</v>
      </c>
      <c r="J34" s="145">
        <v>0</v>
      </c>
      <c r="K34" s="145">
        <v>1</v>
      </c>
      <c r="L34" s="145">
        <v>0</v>
      </c>
      <c r="M34" s="151">
        <v>0</v>
      </c>
    </row>
    <row r="35" spans="1:14" s="2" customFormat="1" ht="11.25" customHeight="1" x14ac:dyDescent="0.2">
      <c r="A35" s="675"/>
      <c r="B35" s="174" t="s">
        <v>9</v>
      </c>
      <c r="C35" s="189">
        <v>1</v>
      </c>
      <c r="D35" s="190" t="s">
        <v>9</v>
      </c>
      <c r="E35" s="191">
        <v>0.25</v>
      </c>
      <c r="F35" s="191">
        <v>0.4</v>
      </c>
      <c r="G35" s="192">
        <v>0.35</v>
      </c>
      <c r="H35" s="191">
        <v>0.26086999999999999</v>
      </c>
      <c r="I35" s="191">
        <v>0.69564999999999999</v>
      </c>
      <c r="J35" s="191" t="s">
        <v>452</v>
      </c>
      <c r="K35" s="191">
        <v>4.3479999999999998E-2</v>
      </c>
      <c r="L35" s="191" t="s">
        <v>452</v>
      </c>
      <c r="M35" s="193" t="s">
        <v>452</v>
      </c>
    </row>
    <row r="36" spans="1:14" s="6" customFormat="1" ht="12.75" customHeight="1" x14ac:dyDescent="0.2">
      <c r="A36" s="672" t="s">
        <v>113</v>
      </c>
      <c r="B36" s="175">
        <v>894</v>
      </c>
      <c r="C36" s="194">
        <v>874</v>
      </c>
      <c r="D36" s="195">
        <v>2783</v>
      </c>
      <c r="E36" s="195">
        <v>461</v>
      </c>
      <c r="F36" s="195">
        <v>730</v>
      </c>
      <c r="G36" s="196">
        <v>1592</v>
      </c>
      <c r="H36" s="195">
        <v>343</v>
      </c>
      <c r="I36" s="195">
        <v>121</v>
      </c>
      <c r="J36" s="195">
        <v>71</v>
      </c>
      <c r="K36" s="195">
        <v>281</v>
      </c>
      <c r="L36" s="195">
        <v>14</v>
      </c>
      <c r="M36" s="163">
        <v>44</v>
      </c>
    </row>
    <row r="37" spans="1:14" s="2" customFormat="1" ht="12" customHeight="1" thickBot="1" x14ac:dyDescent="0.25">
      <c r="A37" s="673"/>
      <c r="B37" s="575" t="s">
        <v>9</v>
      </c>
      <c r="C37" s="576">
        <v>0.97763</v>
      </c>
      <c r="D37" s="198" t="s">
        <v>9</v>
      </c>
      <c r="E37" s="418">
        <v>0.16564999999999999</v>
      </c>
      <c r="F37" s="418">
        <v>0.26230999999999999</v>
      </c>
      <c r="G37" s="419">
        <v>0.57203999999999999</v>
      </c>
      <c r="H37" s="418">
        <v>0.39245000000000002</v>
      </c>
      <c r="I37" s="418">
        <v>0.13844000000000001</v>
      </c>
      <c r="J37" s="418">
        <v>8.1240000000000007E-2</v>
      </c>
      <c r="K37" s="418">
        <v>0.32151000000000002</v>
      </c>
      <c r="L37" s="418">
        <v>1.602E-2</v>
      </c>
      <c r="M37" s="200">
        <v>5.0340000000000003E-2</v>
      </c>
    </row>
    <row r="38" spans="1:14" x14ac:dyDescent="0.2">
      <c r="A38" s="9"/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</row>
    <row r="39" spans="1:14" s="640" customFormat="1" ht="11.25" x14ac:dyDescent="0.2">
      <c r="A39" s="640" t="str">
        <f>"Anmerkungen. Datengrundlage: Volkshochschul-Statistik "&amp;Hilfswerte!B1&amp;"; Basis: "&amp;Tabelle1!$C$36&amp;" VHS."</f>
        <v>Anmerkungen. Datengrundlage: Volkshochschul-Statistik 2018; Basis: 874 VHS.</v>
      </c>
    </row>
    <row r="40" spans="1:14" x14ac:dyDescent="0.2">
      <c r="A40" s="64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2">
      <c r="A41" s="650" t="s">
        <v>471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2">
      <c r="A42" s="650" t="s">
        <v>472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2">
      <c r="A43" s="65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2">
      <c r="A44" s="652" t="s">
        <v>473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</sheetData>
  <mergeCells count="23">
    <mergeCell ref="A34:A35"/>
    <mergeCell ref="A16:A17"/>
    <mergeCell ref="A18:A19"/>
    <mergeCell ref="A1:M1"/>
    <mergeCell ref="A2:A3"/>
    <mergeCell ref="A8:A9"/>
    <mergeCell ref="D2:G2"/>
    <mergeCell ref="B38:N38"/>
    <mergeCell ref="H2:M2"/>
    <mergeCell ref="A4:A5"/>
    <mergeCell ref="A6:A7"/>
    <mergeCell ref="B2:C2"/>
    <mergeCell ref="A10:A11"/>
    <mergeCell ref="A32:A33"/>
    <mergeCell ref="A26:A27"/>
    <mergeCell ref="A28:A29"/>
    <mergeCell ref="A30:A31"/>
    <mergeCell ref="A12:A13"/>
    <mergeCell ref="A14:A15"/>
    <mergeCell ref="A20:A21"/>
    <mergeCell ref="A22:A23"/>
    <mergeCell ref="A24:A25"/>
    <mergeCell ref="A36:A37"/>
  </mergeCells>
  <phoneticPr fontId="0" type="noConversion"/>
  <conditionalFormatting sqref="A6:M6">
    <cfRule type="cellIs" dxfId="1007" priority="100" stopIfTrue="1" operator="equal">
      <formula>0</formula>
    </cfRule>
  </conditionalFormatting>
  <conditionalFormatting sqref="A4:IV4">
    <cfRule type="cellIs" dxfId="1006" priority="97" stopIfTrue="1" operator="equal">
      <formula>0</formula>
    </cfRule>
  </conditionalFormatting>
  <conditionalFormatting sqref="A5:IV5">
    <cfRule type="cellIs" dxfId="1005" priority="47" stopIfTrue="1" operator="lessThan">
      <formula>0.0005</formula>
    </cfRule>
    <cfRule type="cellIs" dxfId="1004" priority="46" stopIfTrue="1" operator="equal">
      <formula>1</formula>
    </cfRule>
  </conditionalFormatting>
  <conditionalFormatting sqref="A7:IV7">
    <cfRule type="cellIs" dxfId="1003" priority="99" stopIfTrue="1" operator="lessThan">
      <formula>0.0005</formula>
    </cfRule>
    <cfRule type="cellIs" dxfId="1002" priority="98" stopIfTrue="1" operator="equal">
      <formula>1</formula>
    </cfRule>
  </conditionalFormatting>
  <conditionalFormatting sqref="A8:IV8">
    <cfRule type="cellIs" dxfId="1001" priority="45" stopIfTrue="1" operator="equal">
      <formula>0</formula>
    </cfRule>
  </conditionalFormatting>
  <conditionalFormatting sqref="A9:IV9">
    <cfRule type="cellIs" dxfId="1000" priority="44" stopIfTrue="1" operator="lessThan">
      <formula>0.0005</formula>
    </cfRule>
    <cfRule type="cellIs" dxfId="999" priority="43" stopIfTrue="1" operator="equal">
      <formula>1</formula>
    </cfRule>
  </conditionalFormatting>
  <conditionalFormatting sqref="A10:IV10">
    <cfRule type="cellIs" dxfId="998" priority="42" stopIfTrue="1" operator="equal">
      <formula>0</formula>
    </cfRule>
  </conditionalFormatting>
  <conditionalFormatting sqref="A11:IV11">
    <cfRule type="cellIs" dxfId="997" priority="41" stopIfTrue="1" operator="lessThan">
      <formula>0.0005</formula>
    </cfRule>
    <cfRule type="cellIs" dxfId="996" priority="40" stopIfTrue="1" operator="equal">
      <formula>1</formula>
    </cfRule>
  </conditionalFormatting>
  <conditionalFormatting sqref="A12:IV12">
    <cfRule type="cellIs" dxfId="995" priority="39" stopIfTrue="1" operator="equal">
      <formula>0</formula>
    </cfRule>
  </conditionalFormatting>
  <conditionalFormatting sqref="A13:IV13">
    <cfRule type="cellIs" dxfId="994" priority="38" stopIfTrue="1" operator="lessThan">
      <formula>0.0005</formula>
    </cfRule>
    <cfRule type="cellIs" dxfId="993" priority="37" stopIfTrue="1" operator="equal">
      <formula>1</formula>
    </cfRule>
  </conditionalFormatting>
  <conditionalFormatting sqref="A14:IV14">
    <cfRule type="cellIs" dxfId="992" priority="36" stopIfTrue="1" operator="equal">
      <formula>0</formula>
    </cfRule>
  </conditionalFormatting>
  <conditionalFormatting sqref="A15:IV15">
    <cfRule type="cellIs" dxfId="991" priority="35" stopIfTrue="1" operator="lessThan">
      <formula>0.0005</formula>
    </cfRule>
    <cfRule type="cellIs" dxfId="990" priority="34" stopIfTrue="1" operator="equal">
      <formula>1</formula>
    </cfRule>
  </conditionalFormatting>
  <conditionalFormatting sqref="A16:IV16">
    <cfRule type="cellIs" dxfId="989" priority="33" stopIfTrue="1" operator="equal">
      <formula>0</formula>
    </cfRule>
  </conditionalFormatting>
  <conditionalFormatting sqref="A17:IV17">
    <cfRule type="cellIs" dxfId="988" priority="31" stopIfTrue="1" operator="equal">
      <formula>1</formula>
    </cfRule>
    <cfRule type="cellIs" dxfId="987" priority="32" stopIfTrue="1" operator="lessThan">
      <formula>0.0005</formula>
    </cfRule>
  </conditionalFormatting>
  <conditionalFormatting sqref="A18:IV18">
    <cfRule type="cellIs" dxfId="986" priority="30" stopIfTrue="1" operator="equal">
      <formula>0</formula>
    </cfRule>
  </conditionalFormatting>
  <conditionalFormatting sqref="A19:IV19">
    <cfRule type="cellIs" dxfId="985" priority="29" stopIfTrue="1" operator="lessThan">
      <formula>0.0005</formula>
    </cfRule>
    <cfRule type="cellIs" dxfId="984" priority="28" stopIfTrue="1" operator="equal">
      <formula>1</formula>
    </cfRule>
  </conditionalFormatting>
  <conditionalFormatting sqref="A20:IV20">
    <cfRule type="cellIs" dxfId="983" priority="27" stopIfTrue="1" operator="equal">
      <formula>0</formula>
    </cfRule>
  </conditionalFormatting>
  <conditionalFormatting sqref="A21:IV21">
    <cfRule type="cellIs" dxfId="982" priority="26" stopIfTrue="1" operator="lessThan">
      <formula>0.0005</formula>
    </cfRule>
    <cfRule type="cellIs" dxfId="981" priority="25" stopIfTrue="1" operator="equal">
      <formula>1</formula>
    </cfRule>
  </conditionalFormatting>
  <conditionalFormatting sqref="A22:IV22">
    <cfRule type="cellIs" dxfId="980" priority="24" stopIfTrue="1" operator="equal">
      <formula>0</formula>
    </cfRule>
  </conditionalFormatting>
  <conditionalFormatting sqref="A23:IV23">
    <cfRule type="cellIs" dxfId="979" priority="23" stopIfTrue="1" operator="lessThan">
      <formula>0.0005</formula>
    </cfRule>
    <cfRule type="cellIs" dxfId="978" priority="22" stopIfTrue="1" operator="equal">
      <formula>1</formula>
    </cfRule>
  </conditionalFormatting>
  <conditionalFormatting sqref="A24:IV24">
    <cfRule type="cellIs" dxfId="977" priority="21" stopIfTrue="1" operator="equal">
      <formula>0</formula>
    </cfRule>
  </conditionalFormatting>
  <conditionalFormatting sqref="A25:IV25">
    <cfRule type="cellIs" dxfId="976" priority="19" stopIfTrue="1" operator="equal">
      <formula>1</formula>
    </cfRule>
    <cfRule type="cellIs" dxfId="975" priority="20" stopIfTrue="1" operator="lessThan">
      <formula>0.0005</formula>
    </cfRule>
  </conditionalFormatting>
  <conditionalFormatting sqref="A26:IV26">
    <cfRule type="cellIs" dxfId="974" priority="18" stopIfTrue="1" operator="equal">
      <formula>0</formula>
    </cfRule>
  </conditionalFormatting>
  <conditionalFormatting sqref="A27:IV27">
    <cfRule type="cellIs" dxfId="973" priority="17" stopIfTrue="1" operator="lessThan">
      <formula>0.0005</formula>
    </cfRule>
    <cfRule type="cellIs" dxfId="972" priority="16" stopIfTrue="1" operator="equal">
      <formula>1</formula>
    </cfRule>
  </conditionalFormatting>
  <conditionalFormatting sqref="A28:IV28">
    <cfRule type="cellIs" dxfId="971" priority="15" stopIfTrue="1" operator="equal">
      <formula>0</formula>
    </cfRule>
  </conditionalFormatting>
  <conditionalFormatting sqref="A29:IV29">
    <cfRule type="cellIs" dxfId="970" priority="14" stopIfTrue="1" operator="lessThan">
      <formula>0.0005</formula>
    </cfRule>
    <cfRule type="cellIs" dxfId="969" priority="13" stopIfTrue="1" operator="equal">
      <formula>1</formula>
    </cfRule>
  </conditionalFormatting>
  <conditionalFormatting sqref="A30:IV30">
    <cfRule type="cellIs" dxfId="968" priority="12" stopIfTrue="1" operator="equal">
      <formula>0</formula>
    </cfRule>
  </conditionalFormatting>
  <conditionalFormatting sqref="A31:IV31">
    <cfRule type="cellIs" dxfId="967" priority="11" stopIfTrue="1" operator="lessThan">
      <formula>0.0005</formula>
    </cfRule>
    <cfRule type="cellIs" dxfId="966" priority="10" stopIfTrue="1" operator="equal">
      <formula>1</formula>
    </cfRule>
  </conditionalFormatting>
  <conditionalFormatting sqref="A32:IV32">
    <cfRule type="cellIs" dxfId="965" priority="9" stopIfTrue="1" operator="equal">
      <formula>0</formula>
    </cfRule>
  </conditionalFormatting>
  <conditionalFormatting sqref="A33:IV33">
    <cfRule type="cellIs" dxfId="964" priority="8" stopIfTrue="1" operator="lessThan">
      <formula>0.0005</formula>
    </cfRule>
    <cfRule type="cellIs" dxfId="963" priority="7" stopIfTrue="1" operator="equal">
      <formula>1</formula>
    </cfRule>
  </conditionalFormatting>
  <conditionalFormatting sqref="A34:IV34">
    <cfRule type="cellIs" dxfId="962" priority="6" stopIfTrue="1" operator="equal">
      <formula>0</formula>
    </cfRule>
  </conditionalFormatting>
  <conditionalFormatting sqref="A35:IV35">
    <cfRule type="cellIs" dxfId="961" priority="5" stopIfTrue="1" operator="lessThan">
      <formula>0.0005</formula>
    </cfRule>
    <cfRule type="cellIs" dxfId="960" priority="4" stopIfTrue="1" operator="equal">
      <formula>1</formula>
    </cfRule>
  </conditionalFormatting>
  <conditionalFormatting sqref="A36:IV36">
    <cfRule type="cellIs" dxfId="959" priority="3" stopIfTrue="1" operator="equal">
      <formula>0</formula>
    </cfRule>
  </conditionalFormatting>
  <conditionalFormatting sqref="A37:IV37">
    <cfRule type="cellIs" dxfId="958" priority="1" stopIfTrue="1" operator="equal">
      <formula>1</formula>
    </cfRule>
    <cfRule type="cellIs" dxfId="957" priority="2" stopIfTrue="1" operator="lessThan">
      <formula>0.0005</formula>
    </cfRule>
  </conditionalFormatting>
  <hyperlinks>
    <hyperlink ref="A44" r:id="rId1" display="Publikation und Tabellen stehen unter der Lizenz CC BY-SA DEED 4.0." xr:uid="{9F1F03E0-1380-4FA9-93E9-6CC6984453D6}"/>
  </hyperlinks>
  <pageMargins left="0.78740157480314965" right="0.78740157480314965" top="0.98425196850393704" bottom="0.98425196850393704" header="0.51181102362204722" footer="0.51181102362204722"/>
  <pageSetup paperSize="9" scale="81" orientation="portrait" r:id="rId2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A0BC5-BE49-4B48-80E5-26CF19228FA7}">
  <dimension ref="A1:M45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0.28515625" style="25" customWidth="1"/>
    <col min="2" max="2" width="8.28515625" style="25" customWidth="1"/>
    <col min="3" max="3" width="9" style="25" customWidth="1"/>
    <col min="4" max="5" width="8.28515625" style="25" customWidth="1"/>
    <col min="6" max="6" width="9" style="25" customWidth="1"/>
    <col min="7" max="8" width="8.28515625" style="25" customWidth="1"/>
    <col min="9" max="9" width="9" style="25" customWidth="1"/>
    <col min="10" max="11" width="8.28515625" style="25" customWidth="1"/>
    <col min="12" max="12" width="9" style="25" customWidth="1"/>
    <col min="13" max="13" width="8.28515625" style="25" customWidth="1"/>
    <col min="14" max="16384" width="11.42578125" style="25"/>
  </cols>
  <sheetData>
    <row r="1" spans="1:13" ht="39.950000000000003" customHeight="1" thickBot="1" x14ac:dyDescent="0.25">
      <c r="A1" s="753" t="str">
        <f>"Tabelle 24: Betreuungsleistungen " &amp;Hilfswerte!B1</f>
        <v>Tabelle 24: Betreuungsleistungen 2018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</row>
    <row r="2" spans="1:13" ht="27" customHeight="1" x14ac:dyDescent="0.2">
      <c r="A2" s="708" t="s">
        <v>14</v>
      </c>
      <c r="B2" s="781" t="s">
        <v>28</v>
      </c>
      <c r="C2" s="781"/>
      <c r="D2" s="781"/>
      <c r="E2" s="781" t="s">
        <v>15</v>
      </c>
      <c r="F2" s="781"/>
      <c r="G2" s="781"/>
      <c r="H2" s="781"/>
      <c r="I2" s="781"/>
      <c r="J2" s="781"/>
      <c r="K2" s="781"/>
      <c r="L2" s="781"/>
      <c r="M2" s="783"/>
    </row>
    <row r="3" spans="1:13" ht="50.25" customHeight="1" x14ac:dyDescent="0.2">
      <c r="A3" s="709"/>
      <c r="B3" s="782"/>
      <c r="C3" s="782"/>
      <c r="D3" s="785"/>
      <c r="E3" s="779" t="s">
        <v>348</v>
      </c>
      <c r="F3" s="703"/>
      <c r="G3" s="704"/>
      <c r="H3" s="779" t="s">
        <v>424</v>
      </c>
      <c r="I3" s="703"/>
      <c r="J3" s="704"/>
      <c r="K3" s="779" t="s">
        <v>349</v>
      </c>
      <c r="L3" s="703"/>
      <c r="M3" s="705"/>
    </row>
    <row r="4" spans="1:13" ht="38.25" customHeight="1" x14ac:dyDescent="0.2">
      <c r="A4" s="710"/>
      <c r="B4" s="141" t="s">
        <v>350</v>
      </c>
      <c r="C4" s="53" t="s">
        <v>352</v>
      </c>
      <c r="D4" s="27" t="s">
        <v>351</v>
      </c>
      <c r="E4" s="141" t="s">
        <v>350</v>
      </c>
      <c r="F4" s="53" t="s">
        <v>352</v>
      </c>
      <c r="G4" s="27" t="s">
        <v>351</v>
      </c>
      <c r="H4" s="141" t="s">
        <v>350</v>
      </c>
      <c r="I4" s="53" t="s">
        <v>352</v>
      </c>
      <c r="J4" s="27" t="s">
        <v>351</v>
      </c>
      <c r="K4" s="141" t="s">
        <v>350</v>
      </c>
      <c r="L4" s="53" t="s">
        <v>352</v>
      </c>
      <c r="M4" s="30" t="s">
        <v>351</v>
      </c>
    </row>
    <row r="5" spans="1:13" ht="12.75" customHeight="1" x14ac:dyDescent="0.2">
      <c r="A5" s="752" t="s">
        <v>83</v>
      </c>
      <c r="B5" s="505">
        <v>143</v>
      </c>
      <c r="C5" s="504">
        <v>11439</v>
      </c>
      <c r="D5" s="310">
        <v>2409</v>
      </c>
      <c r="E5" s="504">
        <v>91</v>
      </c>
      <c r="F5" s="504">
        <v>5803</v>
      </c>
      <c r="G5" s="310">
        <v>1999</v>
      </c>
      <c r="H5" s="505">
        <v>32</v>
      </c>
      <c r="I5" s="504">
        <v>5478</v>
      </c>
      <c r="J5" s="310">
        <v>275</v>
      </c>
      <c r="K5" s="504">
        <v>20</v>
      </c>
      <c r="L5" s="504">
        <v>158</v>
      </c>
      <c r="M5" s="506">
        <v>135</v>
      </c>
    </row>
    <row r="6" spans="1:13" ht="12.75" customHeight="1" x14ac:dyDescent="0.2">
      <c r="A6" s="690"/>
      <c r="B6" s="507">
        <v>1</v>
      </c>
      <c r="C6" s="508">
        <v>1</v>
      </c>
      <c r="D6" s="509">
        <v>1</v>
      </c>
      <c r="E6" s="201">
        <v>0.63636000000000004</v>
      </c>
      <c r="F6" s="508">
        <v>0.50729999999999997</v>
      </c>
      <c r="G6" s="260">
        <v>0.82979999999999998</v>
      </c>
      <c r="H6" s="270">
        <v>0.22378000000000001</v>
      </c>
      <c r="I6" s="201">
        <v>0.47888999999999998</v>
      </c>
      <c r="J6" s="260">
        <v>0.11416</v>
      </c>
      <c r="K6" s="270">
        <v>0.13986000000000001</v>
      </c>
      <c r="L6" s="201">
        <v>1.3809999999999999E-2</v>
      </c>
      <c r="M6" s="302">
        <v>5.604E-2</v>
      </c>
    </row>
    <row r="7" spans="1:13" ht="12.75" customHeight="1" x14ac:dyDescent="0.2">
      <c r="A7" s="690" t="s">
        <v>84</v>
      </c>
      <c r="B7" s="261">
        <v>295</v>
      </c>
      <c r="C7" s="251">
        <v>70582</v>
      </c>
      <c r="D7" s="262">
        <v>5273</v>
      </c>
      <c r="E7" s="251">
        <v>63</v>
      </c>
      <c r="F7" s="251">
        <v>16148</v>
      </c>
      <c r="G7" s="262">
        <v>1724</v>
      </c>
      <c r="H7" s="261">
        <v>14</v>
      </c>
      <c r="I7" s="251">
        <v>518</v>
      </c>
      <c r="J7" s="262">
        <v>95</v>
      </c>
      <c r="K7" s="261">
        <v>218</v>
      </c>
      <c r="L7" s="251">
        <v>53916</v>
      </c>
      <c r="M7" s="298">
        <v>3454</v>
      </c>
    </row>
    <row r="8" spans="1:13" ht="12.75" customHeight="1" x14ac:dyDescent="0.2">
      <c r="A8" s="690"/>
      <c r="B8" s="507">
        <v>1</v>
      </c>
      <c r="C8" s="508">
        <v>1</v>
      </c>
      <c r="D8" s="509">
        <v>1</v>
      </c>
      <c r="E8" s="201">
        <v>0.21356</v>
      </c>
      <c r="F8" s="508">
        <v>0.22878000000000001</v>
      </c>
      <c r="G8" s="260">
        <v>0.32695000000000002</v>
      </c>
      <c r="H8" s="270">
        <v>4.7460000000000002E-2</v>
      </c>
      <c r="I8" s="201">
        <v>7.3400000000000002E-3</v>
      </c>
      <c r="J8" s="260">
        <v>1.8020000000000001E-2</v>
      </c>
      <c r="K8" s="270">
        <v>0.73897999999999997</v>
      </c>
      <c r="L8" s="201">
        <v>0.76388</v>
      </c>
      <c r="M8" s="302">
        <v>0.65503999999999996</v>
      </c>
    </row>
    <row r="9" spans="1:13" ht="12.75" customHeight="1" x14ac:dyDescent="0.2">
      <c r="A9" s="690" t="s">
        <v>85</v>
      </c>
      <c r="B9" s="261">
        <v>76</v>
      </c>
      <c r="C9" s="251">
        <v>8968</v>
      </c>
      <c r="D9" s="262">
        <v>433</v>
      </c>
      <c r="E9" s="251">
        <v>17</v>
      </c>
      <c r="F9" s="251">
        <v>2172</v>
      </c>
      <c r="G9" s="262">
        <v>174</v>
      </c>
      <c r="H9" s="261">
        <v>59</v>
      </c>
      <c r="I9" s="251">
        <v>6796</v>
      </c>
      <c r="J9" s="262">
        <v>259</v>
      </c>
      <c r="K9" s="261">
        <v>0</v>
      </c>
      <c r="L9" s="251">
        <v>0</v>
      </c>
      <c r="M9" s="298">
        <v>0</v>
      </c>
    </row>
    <row r="10" spans="1:13" ht="12.75" customHeight="1" x14ac:dyDescent="0.2">
      <c r="A10" s="690"/>
      <c r="B10" s="507">
        <v>1</v>
      </c>
      <c r="C10" s="508">
        <v>1</v>
      </c>
      <c r="D10" s="509">
        <v>1</v>
      </c>
      <c r="E10" s="201">
        <v>0.22367999999999999</v>
      </c>
      <c r="F10" s="508">
        <v>0.24218999999999999</v>
      </c>
      <c r="G10" s="260">
        <v>0.40184999999999998</v>
      </c>
      <c r="H10" s="270">
        <v>0.77632000000000001</v>
      </c>
      <c r="I10" s="201">
        <v>0.75780999999999998</v>
      </c>
      <c r="J10" s="260">
        <v>0.59814999999999996</v>
      </c>
      <c r="K10" s="270" t="s">
        <v>452</v>
      </c>
      <c r="L10" s="201" t="s">
        <v>452</v>
      </c>
      <c r="M10" s="302" t="s">
        <v>452</v>
      </c>
    </row>
    <row r="11" spans="1:13" ht="12.75" customHeight="1" x14ac:dyDescent="0.2">
      <c r="A11" s="690" t="s">
        <v>86</v>
      </c>
      <c r="B11" s="261">
        <v>10</v>
      </c>
      <c r="C11" s="251">
        <v>200</v>
      </c>
      <c r="D11" s="262">
        <v>175</v>
      </c>
      <c r="E11" s="251">
        <v>10</v>
      </c>
      <c r="F11" s="251">
        <v>200</v>
      </c>
      <c r="G11" s="262">
        <v>175</v>
      </c>
      <c r="H11" s="261">
        <v>0</v>
      </c>
      <c r="I11" s="251">
        <v>0</v>
      </c>
      <c r="J11" s="262">
        <v>0</v>
      </c>
      <c r="K11" s="261">
        <v>0</v>
      </c>
      <c r="L11" s="251">
        <v>0</v>
      </c>
      <c r="M11" s="298">
        <v>0</v>
      </c>
    </row>
    <row r="12" spans="1:13" ht="12.75" customHeight="1" x14ac:dyDescent="0.2">
      <c r="A12" s="690"/>
      <c r="B12" s="507">
        <v>1</v>
      </c>
      <c r="C12" s="508">
        <v>1</v>
      </c>
      <c r="D12" s="509">
        <v>1</v>
      </c>
      <c r="E12" s="201">
        <v>1</v>
      </c>
      <c r="F12" s="508">
        <v>1</v>
      </c>
      <c r="G12" s="260">
        <v>1</v>
      </c>
      <c r="H12" s="270" t="s">
        <v>452</v>
      </c>
      <c r="I12" s="201" t="s">
        <v>452</v>
      </c>
      <c r="J12" s="260" t="s">
        <v>452</v>
      </c>
      <c r="K12" s="270" t="s">
        <v>452</v>
      </c>
      <c r="L12" s="201" t="s">
        <v>452</v>
      </c>
      <c r="M12" s="302" t="s">
        <v>452</v>
      </c>
    </row>
    <row r="13" spans="1:13" ht="12.75" customHeight="1" x14ac:dyDescent="0.2">
      <c r="A13" s="690" t="s">
        <v>87</v>
      </c>
      <c r="B13" s="261">
        <v>0</v>
      </c>
      <c r="C13" s="251">
        <v>0</v>
      </c>
      <c r="D13" s="262">
        <v>0</v>
      </c>
      <c r="E13" s="251">
        <v>0</v>
      </c>
      <c r="F13" s="251">
        <v>0</v>
      </c>
      <c r="G13" s="262">
        <v>0</v>
      </c>
      <c r="H13" s="261">
        <v>0</v>
      </c>
      <c r="I13" s="251">
        <v>0</v>
      </c>
      <c r="J13" s="262">
        <v>0</v>
      </c>
      <c r="K13" s="261">
        <v>0</v>
      </c>
      <c r="L13" s="251">
        <v>0</v>
      </c>
      <c r="M13" s="298">
        <v>0</v>
      </c>
    </row>
    <row r="14" spans="1:13" ht="12.75" customHeight="1" x14ac:dyDescent="0.2">
      <c r="A14" s="690"/>
      <c r="B14" s="507" t="s">
        <v>452</v>
      </c>
      <c r="C14" s="508" t="s">
        <v>452</v>
      </c>
      <c r="D14" s="509" t="s">
        <v>452</v>
      </c>
      <c r="E14" s="201" t="s">
        <v>452</v>
      </c>
      <c r="F14" s="508" t="s">
        <v>452</v>
      </c>
      <c r="G14" s="260" t="s">
        <v>452</v>
      </c>
      <c r="H14" s="270" t="s">
        <v>452</v>
      </c>
      <c r="I14" s="201" t="s">
        <v>452</v>
      </c>
      <c r="J14" s="260" t="s">
        <v>452</v>
      </c>
      <c r="K14" s="270" t="s">
        <v>452</v>
      </c>
      <c r="L14" s="201" t="s">
        <v>452</v>
      </c>
      <c r="M14" s="302" t="s">
        <v>452</v>
      </c>
    </row>
    <row r="15" spans="1:13" ht="12.75" customHeight="1" x14ac:dyDescent="0.2">
      <c r="A15" s="690" t="s">
        <v>88</v>
      </c>
      <c r="B15" s="261">
        <v>5</v>
      </c>
      <c r="C15" s="251">
        <v>211</v>
      </c>
      <c r="D15" s="262">
        <v>91</v>
      </c>
      <c r="E15" s="251">
        <v>1</v>
      </c>
      <c r="F15" s="251">
        <v>23</v>
      </c>
      <c r="G15" s="262">
        <v>3</v>
      </c>
      <c r="H15" s="261">
        <v>4</v>
      </c>
      <c r="I15" s="251">
        <v>188</v>
      </c>
      <c r="J15" s="262">
        <v>88</v>
      </c>
      <c r="K15" s="261">
        <v>0</v>
      </c>
      <c r="L15" s="251">
        <v>0</v>
      </c>
      <c r="M15" s="298">
        <v>0</v>
      </c>
    </row>
    <row r="16" spans="1:13" ht="12.75" customHeight="1" x14ac:dyDescent="0.2">
      <c r="A16" s="690"/>
      <c r="B16" s="507">
        <v>1</v>
      </c>
      <c r="C16" s="508">
        <v>1</v>
      </c>
      <c r="D16" s="509">
        <v>1</v>
      </c>
      <c r="E16" s="201">
        <v>0.2</v>
      </c>
      <c r="F16" s="508">
        <v>0.109</v>
      </c>
      <c r="G16" s="260">
        <v>3.2969999999999999E-2</v>
      </c>
      <c r="H16" s="270">
        <v>0.8</v>
      </c>
      <c r="I16" s="201">
        <v>0.89100000000000001</v>
      </c>
      <c r="J16" s="260">
        <v>0.96702999999999995</v>
      </c>
      <c r="K16" s="270" t="s">
        <v>452</v>
      </c>
      <c r="L16" s="201" t="s">
        <v>452</v>
      </c>
      <c r="M16" s="302" t="s">
        <v>452</v>
      </c>
    </row>
    <row r="17" spans="1:13" ht="12.75" customHeight="1" x14ac:dyDescent="0.2">
      <c r="A17" s="690" t="s">
        <v>89</v>
      </c>
      <c r="B17" s="261">
        <v>276</v>
      </c>
      <c r="C17" s="251">
        <v>48536</v>
      </c>
      <c r="D17" s="262">
        <v>2477</v>
      </c>
      <c r="E17" s="251">
        <v>55</v>
      </c>
      <c r="F17" s="251">
        <v>12208</v>
      </c>
      <c r="G17" s="262">
        <v>730</v>
      </c>
      <c r="H17" s="261">
        <v>126</v>
      </c>
      <c r="I17" s="251">
        <v>26789</v>
      </c>
      <c r="J17" s="262">
        <v>718</v>
      </c>
      <c r="K17" s="261">
        <v>95</v>
      </c>
      <c r="L17" s="251">
        <v>9539</v>
      </c>
      <c r="M17" s="298">
        <v>1029</v>
      </c>
    </row>
    <row r="18" spans="1:13" ht="12.75" customHeight="1" x14ac:dyDescent="0.2">
      <c r="A18" s="690"/>
      <c r="B18" s="507">
        <v>1</v>
      </c>
      <c r="C18" s="508">
        <v>1</v>
      </c>
      <c r="D18" s="509">
        <v>1</v>
      </c>
      <c r="E18" s="201">
        <v>0.19928000000000001</v>
      </c>
      <c r="F18" s="508">
        <v>0.25152000000000002</v>
      </c>
      <c r="G18" s="260">
        <v>0.29471000000000003</v>
      </c>
      <c r="H18" s="270">
        <v>0.45651999999999998</v>
      </c>
      <c r="I18" s="201">
        <v>0.55193999999999999</v>
      </c>
      <c r="J18" s="260">
        <v>0.28987000000000002</v>
      </c>
      <c r="K18" s="270">
        <v>0.34420000000000001</v>
      </c>
      <c r="L18" s="201">
        <v>0.19653000000000001</v>
      </c>
      <c r="M18" s="302">
        <v>0.41542000000000001</v>
      </c>
    </row>
    <row r="19" spans="1:13" ht="12.75" customHeight="1" x14ac:dyDescent="0.2">
      <c r="A19" s="690" t="s">
        <v>90</v>
      </c>
      <c r="B19" s="261">
        <v>0</v>
      </c>
      <c r="C19" s="251">
        <v>0</v>
      </c>
      <c r="D19" s="262">
        <v>0</v>
      </c>
      <c r="E19" s="251">
        <v>0</v>
      </c>
      <c r="F19" s="251">
        <v>0</v>
      </c>
      <c r="G19" s="262">
        <v>0</v>
      </c>
      <c r="H19" s="261">
        <v>0</v>
      </c>
      <c r="I19" s="251">
        <v>0</v>
      </c>
      <c r="J19" s="262">
        <v>0</v>
      </c>
      <c r="K19" s="261">
        <v>0</v>
      </c>
      <c r="L19" s="251">
        <v>0</v>
      </c>
      <c r="M19" s="298">
        <v>0</v>
      </c>
    </row>
    <row r="20" spans="1:13" ht="12.75" customHeight="1" x14ac:dyDescent="0.2">
      <c r="A20" s="690"/>
      <c r="B20" s="507" t="s">
        <v>452</v>
      </c>
      <c r="C20" s="508" t="s">
        <v>452</v>
      </c>
      <c r="D20" s="509" t="s">
        <v>452</v>
      </c>
      <c r="E20" s="201" t="s">
        <v>452</v>
      </c>
      <c r="F20" s="508" t="s">
        <v>452</v>
      </c>
      <c r="G20" s="260" t="s">
        <v>452</v>
      </c>
      <c r="H20" s="270" t="s">
        <v>452</v>
      </c>
      <c r="I20" s="201" t="s">
        <v>452</v>
      </c>
      <c r="J20" s="260" t="s">
        <v>452</v>
      </c>
      <c r="K20" s="270" t="s">
        <v>452</v>
      </c>
      <c r="L20" s="201" t="s">
        <v>452</v>
      </c>
      <c r="M20" s="302" t="s">
        <v>452</v>
      </c>
    </row>
    <row r="21" spans="1:13" ht="12.75" customHeight="1" x14ac:dyDescent="0.2">
      <c r="A21" s="690" t="s">
        <v>91</v>
      </c>
      <c r="B21" s="261">
        <v>888</v>
      </c>
      <c r="C21" s="251">
        <v>99594</v>
      </c>
      <c r="D21" s="262">
        <v>10428</v>
      </c>
      <c r="E21" s="251">
        <v>679</v>
      </c>
      <c r="F21" s="251">
        <v>64433</v>
      </c>
      <c r="G21" s="262">
        <v>6950</v>
      </c>
      <c r="H21" s="261">
        <v>36</v>
      </c>
      <c r="I21" s="251">
        <v>7437</v>
      </c>
      <c r="J21" s="262">
        <v>579</v>
      </c>
      <c r="K21" s="261">
        <v>173</v>
      </c>
      <c r="L21" s="251">
        <v>27724</v>
      </c>
      <c r="M21" s="298">
        <v>2899</v>
      </c>
    </row>
    <row r="22" spans="1:13" ht="12.75" customHeight="1" x14ac:dyDescent="0.2">
      <c r="A22" s="690"/>
      <c r="B22" s="507">
        <v>1</v>
      </c>
      <c r="C22" s="508">
        <v>1</v>
      </c>
      <c r="D22" s="509">
        <v>1</v>
      </c>
      <c r="E22" s="201">
        <v>0.76463999999999999</v>
      </c>
      <c r="F22" s="508">
        <v>0.64695999999999998</v>
      </c>
      <c r="G22" s="260">
        <v>0.66647000000000001</v>
      </c>
      <c r="H22" s="270">
        <v>4.054E-2</v>
      </c>
      <c r="I22" s="201">
        <v>7.467E-2</v>
      </c>
      <c r="J22" s="260">
        <v>5.552E-2</v>
      </c>
      <c r="K22" s="270">
        <v>0.19481999999999999</v>
      </c>
      <c r="L22" s="201">
        <v>0.27837000000000001</v>
      </c>
      <c r="M22" s="302">
        <v>0.27800000000000002</v>
      </c>
    </row>
    <row r="23" spans="1:13" ht="12.75" customHeight="1" x14ac:dyDescent="0.2">
      <c r="A23" s="690" t="s">
        <v>92</v>
      </c>
      <c r="B23" s="261">
        <v>1290</v>
      </c>
      <c r="C23" s="251">
        <v>108699</v>
      </c>
      <c r="D23" s="262">
        <v>15378</v>
      </c>
      <c r="E23" s="251">
        <v>804</v>
      </c>
      <c r="F23" s="251">
        <v>59925</v>
      </c>
      <c r="G23" s="262">
        <v>6701</v>
      </c>
      <c r="H23" s="261">
        <v>28</v>
      </c>
      <c r="I23" s="251">
        <v>6747</v>
      </c>
      <c r="J23" s="262">
        <v>425</v>
      </c>
      <c r="K23" s="261">
        <v>458</v>
      </c>
      <c r="L23" s="251">
        <v>42027</v>
      </c>
      <c r="M23" s="298">
        <v>8252</v>
      </c>
    </row>
    <row r="24" spans="1:13" ht="12.75" customHeight="1" x14ac:dyDescent="0.2">
      <c r="A24" s="690"/>
      <c r="B24" s="507">
        <v>1</v>
      </c>
      <c r="C24" s="508">
        <v>1</v>
      </c>
      <c r="D24" s="509">
        <v>1</v>
      </c>
      <c r="E24" s="201">
        <v>0.62326000000000004</v>
      </c>
      <c r="F24" s="508">
        <v>0.55128999999999995</v>
      </c>
      <c r="G24" s="260">
        <v>0.43575000000000003</v>
      </c>
      <c r="H24" s="270">
        <v>2.171E-2</v>
      </c>
      <c r="I24" s="201">
        <v>6.207E-2</v>
      </c>
      <c r="J24" s="260">
        <v>2.7640000000000001E-2</v>
      </c>
      <c r="K24" s="270">
        <v>0.35504000000000002</v>
      </c>
      <c r="L24" s="201">
        <v>0.38663999999999998</v>
      </c>
      <c r="M24" s="302">
        <v>0.53661000000000003</v>
      </c>
    </row>
    <row r="25" spans="1:13" ht="12.75" customHeight="1" x14ac:dyDescent="0.2">
      <c r="A25" s="690" t="s">
        <v>93</v>
      </c>
      <c r="B25" s="261">
        <v>58</v>
      </c>
      <c r="C25" s="251">
        <v>6288</v>
      </c>
      <c r="D25" s="262">
        <v>490</v>
      </c>
      <c r="E25" s="251">
        <v>15</v>
      </c>
      <c r="F25" s="251">
        <v>906</v>
      </c>
      <c r="G25" s="262">
        <v>168</v>
      </c>
      <c r="H25" s="261">
        <v>20</v>
      </c>
      <c r="I25" s="251">
        <v>1729</v>
      </c>
      <c r="J25" s="262">
        <v>153</v>
      </c>
      <c r="K25" s="261">
        <v>23</v>
      </c>
      <c r="L25" s="251">
        <v>3653</v>
      </c>
      <c r="M25" s="298">
        <v>169</v>
      </c>
    </row>
    <row r="26" spans="1:13" ht="12.75" customHeight="1" x14ac:dyDescent="0.2">
      <c r="A26" s="690"/>
      <c r="B26" s="507">
        <v>1</v>
      </c>
      <c r="C26" s="508">
        <v>1</v>
      </c>
      <c r="D26" s="509">
        <v>1</v>
      </c>
      <c r="E26" s="201">
        <v>0.25862000000000002</v>
      </c>
      <c r="F26" s="508">
        <v>0.14408000000000001</v>
      </c>
      <c r="G26" s="260">
        <v>0.34286</v>
      </c>
      <c r="H26" s="270">
        <v>0.34483000000000003</v>
      </c>
      <c r="I26" s="201">
        <v>0.27496999999999999</v>
      </c>
      <c r="J26" s="260">
        <v>0.31224000000000002</v>
      </c>
      <c r="K26" s="270">
        <v>0.39655000000000001</v>
      </c>
      <c r="L26" s="201">
        <v>0.58094999999999997</v>
      </c>
      <c r="M26" s="302">
        <v>0.34489999999999998</v>
      </c>
    </row>
    <row r="27" spans="1:13" ht="12.75" customHeight="1" x14ac:dyDescent="0.2">
      <c r="A27" s="690" t="s">
        <v>94</v>
      </c>
      <c r="B27" s="261">
        <v>19</v>
      </c>
      <c r="C27" s="251">
        <v>6672</v>
      </c>
      <c r="D27" s="262">
        <v>461</v>
      </c>
      <c r="E27" s="251">
        <v>19</v>
      </c>
      <c r="F27" s="251">
        <v>6672</v>
      </c>
      <c r="G27" s="262">
        <v>461</v>
      </c>
      <c r="H27" s="261">
        <v>0</v>
      </c>
      <c r="I27" s="251">
        <v>0</v>
      </c>
      <c r="J27" s="262">
        <v>0</v>
      </c>
      <c r="K27" s="261">
        <v>0</v>
      </c>
      <c r="L27" s="251">
        <v>0</v>
      </c>
      <c r="M27" s="298">
        <v>0</v>
      </c>
    </row>
    <row r="28" spans="1:13" ht="12.75" customHeight="1" x14ac:dyDescent="0.2">
      <c r="A28" s="690"/>
      <c r="B28" s="507">
        <v>1</v>
      </c>
      <c r="C28" s="508">
        <v>1</v>
      </c>
      <c r="D28" s="509">
        <v>1</v>
      </c>
      <c r="E28" s="201">
        <v>1</v>
      </c>
      <c r="F28" s="508">
        <v>1</v>
      </c>
      <c r="G28" s="260">
        <v>1</v>
      </c>
      <c r="H28" s="270" t="s">
        <v>452</v>
      </c>
      <c r="I28" s="201" t="s">
        <v>452</v>
      </c>
      <c r="J28" s="260" t="s">
        <v>452</v>
      </c>
      <c r="K28" s="270" t="s">
        <v>452</v>
      </c>
      <c r="L28" s="201" t="s">
        <v>452</v>
      </c>
      <c r="M28" s="302" t="s">
        <v>452</v>
      </c>
    </row>
    <row r="29" spans="1:13" ht="12.75" customHeight="1" x14ac:dyDescent="0.2">
      <c r="A29" s="690" t="s">
        <v>95</v>
      </c>
      <c r="B29" s="261">
        <v>33</v>
      </c>
      <c r="C29" s="251">
        <v>295</v>
      </c>
      <c r="D29" s="262">
        <v>346</v>
      </c>
      <c r="E29" s="251">
        <v>33</v>
      </c>
      <c r="F29" s="251">
        <v>295</v>
      </c>
      <c r="G29" s="262">
        <v>346</v>
      </c>
      <c r="H29" s="261">
        <v>0</v>
      </c>
      <c r="I29" s="251">
        <v>0</v>
      </c>
      <c r="J29" s="262">
        <v>0</v>
      </c>
      <c r="K29" s="261">
        <v>0</v>
      </c>
      <c r="L29" s="251">
        <v>0</v>
      </c>
      <c r="M29" s="298">
        <v>0</v>
      </c>
    </row>
    <row r="30" spans="1:13" ht="12.75" customHeight="1" x14ac:dyDescent="0.2">
      <c r="A30" s="690"/>
      <c r="B30" s="507">
        <v>1</v>
      </c>
      <c r="C30" s="508">
        <v>1</v>
      </c>
      <c r="D30" s="509">
        <v>1</v>
      </c>
      <c r="E30" s="201">
        <v>1</v>
      </c>
      <c r="F30" s="508">
        <v>1</v>
      </c>
      <c r="G30" s="260">
        <v>1</v>
      </c>
      <c r="H30" s="270" t="s">
        <v>452</v>
      </c>
      <c r="I30" s="201" t="s">
        <v>452</v>
      </c>
      <c r="J30" s="260" t="s">
        <v>452</v>
      </c>
      <c r="K30" s="270" t="s">
        <v>452</v>
      </c>
      <c r="L30" s="201" t="s">
        <v>452</v>
      </c>
      <c r="M30" s="302" t="s">
        <v>452</v>
      </c>
    </row>
    <row r="31" spans="1:13" ht="12.75" customHeight="1" x14ac:dyDescent="0.2">
      <c r="A31" s="690" t="s">
        <v>96</v>
      </c>
      <c r="B31" s="261">
        <v>9</v>
      </c>
      <c r="C31" s="251">
        <v>1103</v>
      </c>
      <c r="D31" s="262">
        <v>112</v>
      </c>
      <c r="E31" s="251">
        <v>9</v>
      </c>
      <c r="F31" s="251">
        <v>1103</v>
      </c>
      <c r="G31" s="262">
        <v>112</v>
      </c>
      <c r="H31" s="261">
        <v>0</v>
      </c>
      <c r="I31" s="251">
        <v>0</v>
      </c>
      <c r="J31" s="262">
        <v>0</v>
      </c>
      <c r="K31" s="261">
        <v>0</v>
      </c>
      <c r="L31" s="251">
        <v>0</v>
      </c>
      <c r="M31" s="298">
        <v>0</v>
      </c>
    </row>
    <row r="32" spans="1:13" ht="12.75" customHeight="1" x14ac:dyDescent="0.2">
      <c r="A32" s="690"/>
      <c r="B32" s="507">
        <v>1</v>
      </c>
      <c r="C32" s="508">
        <v>1</v>
      </c>
      <c r="D32" s="509">
        <v>1</v>
      </c>
      <c r="E32" s="201">
        <v>1</v>
      </c>
      <c r="F32" s="508">
        <v>1</v>
      </c>
      <c r="G32" s="260">
        <v>1</v>
      </c>
      <c r="H32" s="270" t="s">
        <v>452</v>
      </c>
      <c r="I32" s="201" t="s">
        <v>452</v>
      </c>
      <c r="J32" s="260" t="s">
        <v>452</v>
      </c>
      <c r="K32" s="270" t="s">
        <v>452</v>
      </c>
      <c r="L32" s="201" t="s">
        <v>452</v>
      </c>
      <c r="M32" s="302" t="s">
        <v>452</v>
      </c>
    </row>
    <row r="33" spans="1:13" ht="12.75" customHeight="1" x14ac:dyDescent="0.2">
      <c r="A33" s="690" t="s">
        <v>97</v>
      </c>
      <c r="B33" s="261">
        <v>671</v>
      </c>
      <c r="C33" s="251">
        <v>29037</v>
      </c>
      <c r="D33" s="262">
        <v>8175</v>
      </c>
      <c r="E33" s="251">
        <v>89</v>
      </c>
      <c r="F33" s="251">
        <v>2470</v>
      </c>
      <c r="G33" s="262">
        <v>663</v>
      </c>
      <c r="H33" s="261">
        <v>35</v>
      </c>
      <c r="I33" s="251">
        <v>4343</v>
      </c>
      <c r="J33" s="262">
        <v>207</v>
      </c>
      <c r="K33" s="261">
        <v>547</v>
      </c>
      <c r="L33" s="251">
        <v>22224</v>
      </c>
      <c r="M33" s="298">
        <v>7305</v>
      </c>
    </row>
    <row r="34" spans="1:13" ht="12.75" customHeight="1" x14ac:dyDescent="0.2">
      <c r="A34" s="690"/>
      <c r="B34" s="507">
        <v>1</v>
      </c>
      <c r="C34" s="508">
        <v>1</v>
      </c>
      <c r="D34" s="509">
        <v>1</v>
      </c>
      <c r="E34" s="201">
        <v>0.13264000000000001</v>
      </c>
      <c r="F34" s="508">
        <v>8.5059999999999997E-2</v>
      </c>
      <c r="G34" s="260">
        <v>8.1100000000000005E-2</v>
      </c>
      <c r="H34" s="270">
        <v>5.2159999999999998E-2</v>
      </c>
      <c r="I34" s="201">
        <v>0.14957000000000001</v>
      </c>
      <c r="J34" s="260">
        <v>2.5319999999999999E-2</v>
      </c>
      <c r="K34" s="270">
        <v>0.81520000000000004</v>
      </c>
      <c r="L34" s="201">
        <v>0.76536999999999999</v>
      </c>
      <c r="M34" s="302">
        <v>0.89358000000000004</v>
      </c>
    </row>
    <row r="35" spans="1:13" ht="12.75" customHeight="1" x14ac:dyDescent="0.2">
      <c r="A35" s="707" t="s">
        <v>98</v>
      </c>
      <c r="B35" s="261">
        <v>19</v>
      </c>
      <c r="C35" s="251">
        <v>4827</v>
      </c>
      <c r="D35" s="262">
        <v>212</v>
      </c>
      <c r="E35" s="251">
        <v>19</v>
      </c>
      <c r="F35" s="251">
        <v>4827</v>
      </c>
      <c r="G35" s="262">
        <v>212</v>
      </c>
      <c r="H35" s="261">
        <v>0</v>
      </c>
      <c r="I35" s="251">
        <v>0</v>
      </c>
      <c r="J35" s="262">
        <v>0</v>
      </c>
      <c r="K35" s="261">
        <v>0</v>
      </c>
      <c r="L35" s="251">
        <v>0</v>
      </c>
      <c r="M35" s="298">
        <v>0</v>
      </c>
    </row>
    <row r="36" spans="1:13" ht="12.75" customHeight="1" x14ac:dyDescent="0.2">
      <c r="A36" s="692"/>
      <c r="B36" s="510">
        <v>1</v>
      </c>
      <c r="C36" s="511">
        <v>1</v>
      </c>
      <c r="D36" s="512">
        <v>1</v>
      </c>
      <c r="E36" s="208">
        <v>1</v>
      </c>
      <c r="F36" s="511">
        <v>1</v>
      </c>
      <c r="G36" s="264">
        <v>1</v>
      </c>
      <c r="H36" s="207" t="s">
        <v>452</v>
      </c>
      <c r="I36" s="208" t="s">
        <v>452</v>
      </c>
      <c r="J36" s="264" t="s">
        <v>452</v>
      </c>
      <c r="K36" s="201" t="s">
        <v>452</v>
      </c>
      <c r="L36" s="201" t="s">
        <v>452</v>
      </c>
      <c r="M36" s="513" t="s">
        <v>452</v>
      </c>
    </row>
    <row r="37" spans="1:13" ht="12.75" customHeight="1" x14ac:dyDescent="0.2">
      <c r="A37" s="743" t="s">
        <v>113</v>
      </c>
      <c r="B37" s="254">
        <v>3792</v>
      </c>
      <c r="C37" s="255">
        <v>396451</v>
      </c>
      <c r="D37" s="265">
        <v>46460</v>
      </c>
      <c r="E37" s="255">
        <v>1904</v>
      </c>
      <c r="F37" s="255">
        <v>177185</v>
      </c>
      <c r="G37" s="265">
        <v>20418</v>
      </c>
      <c r="H37" s="255">
        <v>354</v>
      </c>
      <c r="I37" s="255">
        <v>60025</v>
      </c>
      <c r="J37" s="255">
        <v>2799</v>
      </c>
      <c r="K37" s="254">
        <v>1534</v>
      </c>
      <c r="L37" s="255">
        <v>159241</v>
      </c>
      <c r="M37" s="307">
        <v>23243</v>
      </c>
    </row>
    <row r="38" spans="1:13" ht="12.75" customHeight="1" thickBot="1" x14ac:dyDescent="0.25">
      <c r="A38" s="744"/>
      <c r="B38" s="514">
        <v>1</v>
      </c>
      <c r="C38" s="515">
        <v>1</v>
      </c>
      <c r="D38" s="516">
        <v>1</v>
      </c>
      <c r="E38" s="517">
        <v>0.50210999999999995</v>
      </c>
      <c r="F38" s="515">
        <v>0.44692999999999999</v>
      </c>
      <c r="G38" s="518">
        <v>0.43947000000000003</v>
      </c>
      <c r="H38" s="519">
        <v>9.3350000000000002E-2</v>
      </c>
      <c r="I38" s="517">
        <v>0.15140999999999999</v>
      </c>
      <c r="J38" s="517">
        <v>6.0249999999999998E-2</v>
      </c>
      <c r="K38" s="519">
        <v>0.40454000000000001</v>
      </c>
      <c r="L38" s="517">
        <v>0.40167000000000003</v>
      </c>
      <c r="M38" s="520">
        <v>0.50027999999999995</v>
      </c>
    </row>
    <row r="40" spans="1:13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2" spans="1:13" x14ac:dyDescent="0.2">
      <c r="A42" s="650" t="s">
        <v>471</v>
      </c>
    </row>
    <row r="43" spans="1:13" x14ac:dyDescent="0.2">
      <c r="A43" s="650" t="s">
        <v>472</v>
      </c>
      <c r="E43" s="653" t="s">
        <v>461</v>
      </c>
    </row>
    <row r="44" spans="1:13" x14ac:dyDescent="0.2">
      <c r="A44" s="651"/>
    </row>
    <row r="45" spans="1:13" x14ac:dyDescent="0.2">
      <c r="A45" s="652" t="s">
        <v>473</v>
      </c>
    </row>
  </sheetData>
  <mergeCells count="24">
    <mergeCell ref="A29:A30"/>
    <mergeCell ref="A31:A32"/>
    <mergeCell ref="A33:A34"/>
    <mergeCell ref="A35:A36"/>
    <mergeCell ref="A37:A38"/>
    <mergeCell ref="A5:A6"/>
    <mergeCell ref="A7:A8"/>
    <mergeCell ref="A9:A10"/>
    <mergeCell ref="A11:A12"/>
    <mergeCell ref="H3:J3"/>
    <mergeCell ref="A1:M1"/>
    <mergeCell ref="A2:A4"/>
    <mergeCell ref="B2:D3"/>
    <mergeCell ref="E2:M2"/>
    <mergeCell ref="E3:G3"/>
    <mergeCell ref="K3:M3"/>
    <mergeCell ref="A23:A24"/>
    <mergeCell ref="A13:A14"/>
    <mergeCell ref="A15:A16"/>
    <mergeCell ref="A27:A28"/>
    <mergeCell ref="A25:A26"/>
    <mergeCell ref="A17:A18"/>
    <mergeCell ref="A19:A20"/>
    <mergeCell ref="A21:A22"/>
  </mergeCells>
  <conditionalFormatting sqref="A6 A8 A10 A12 A14 A16 A18 A20 A22 A24 A26 A28 A30 A32 A34 A36">
    <cfRule type="cellIs" dxfId="118" priority="3" stopIfTrue="1" operator="equal">
      <formula>1</formula>
    </cfRule>
  </conditionalFormatting>
  <conditionalFormatting sqref="A6:E6 A8:E8 A10:E10 A12:E12 A14:E14 A16:E16 A18:E18 A20:E20 A22:E22 A24:E24 A26:E26 A28:E28 A30:E30 A32:E32 A34:E34 A36:E36">
    <cfRule type="cellIs" dxfId="117" priority="4" stopIfTrue="1" operator="lessThan">
      <formula>0.0005</formula>
    </cfRule>
  </conditionalFormatting>
  <conditionalFormatting sqref="A5:M5 B7:M7 A9:M9 A11:M11 A13:M13 A15:M15 A17:M17 A19:M19 A21:M21 A23:M23 A25:M25 A27:M27 A29:M29 A31:M31 A33:M33 A35:M35 A37:M37">
    <cfRule type="cellIs" dxfId="116" priority="2" stopIfTrue="1" operator="equal">
      <formula>0</formula>
    </cfRule>
  </conditionalFormatting>
  <conditionalFormatting sqref="F6:M6 F8:M8 F10:M10 F12:M12 F14:M14 F16:M16 F18:M18 F20:M20 F22:M22 F24:M24 F26:M26 F28:M28 F30:M30 F32:M32 F34:M34 F36:M36 A38:M38">
    <cfRule type="cellIs" dxfId="115" priority="1" stopIfTrue="1" operator="lessThan">
      <formula>0.0005</formula>
    </cfRule>
  </conditionalFormatting>
  <hyperlinks>
    <hyperlink ref="A45" r:id="rId1" display="Publikation und Tabellen stehen unter der Lizenz CC BY-SA DEED 4.0." xr:uid="{5C824688-9D6F-4108-BDD8-E2C4BCA17430}"/>
    <hyperlink ref="E43" r:id="rId2" xr:uid="{B39E8821-7467-4595-8206-4144520B7558}"/>
  </hyperlinks>
  <pageMargins left="0.7" right="0.7" top="0.78740157499999996" bottom="0.78740157499999996" header="0.3" footer="0.3"/>
  <pageSetup paperSize="9" scale="79" orientation="portrait"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4EA7-04CF-4CA9-823C-331817FFBC72}">
  <dimension ref="A1:C27"/>
  <sheetViews>
    <sheetView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18.85546875" style="25" customWidth="1"/>
    <col min="2" max="3" width="27.42578125" style="25" customWidth="1"/>
    <col min="4" max="16384" width="11.42578125" style="25"/>
  </cols>
  <sheetData>
    <row r="1" spans="1:3" ht="39.950000000000003" customHeight="1" thickBot="1" x14ac:dyDescent="0.25">
      <c r="A1" s="693" t="str">
        <f>"Tabelle 25: Lernförderung " &amp;Hilfswerte!B1</f>
        <v>Tabelle 25: Lernförderung 2018</v>
      </c>
      <c r="B1" s="693"/>
      <c r="C1" s="693"/>
    </row>
    <row r="2" spans="1:3" ht="27.75" customHeight="1" x14ac:dyDescent="0.2">
      <c r="A2" s="708" t="s">
        <v>14</v>
      </c>
      <c r="B2" s="996" t="s">
        <v>353</v>
      </c>
      <c r="C2" s="997"/>
    </row>
    <row r="3" spans="1:3" ht="27.75" customHeight="1" x14ac:dyDescent="0.2">
      <c r="A3" s="710"/>
      <c r="B3" s="135" t="s">
        <v>116</v>
      </c>
      <c r="C3" s="137" t="s">
        <v>354</v>
      </c>
    </row>
    <row r="4" spans="1:3" ht="24.95" customHeight="1" x14ac:dyDescent="0.2">
      <c r="A4" s="140" t="s">
        <v>83</v>
      </c>
      <c r="B4" s="533">
        <v>11553</v>
      </c>
      <c r="C4" s="534">
        <v>429</v>
      </c>
    </row>
    <row r="5" spans="1:3" ht="24.95" customHeight="1" x14ac:dyDescent="0.2">
      <c r="A5" s="349" t="s">
        <v>84</v>
      </c>
      <c r="B5" s="521">
        <v>38548</v>
      </c>
      <c r="C5" s="522">
        <v>3687</v>
      </c>
    </row>
    <row r="6" spans="1:3" ht="24.95" customHeight="1" x14ac:dyDescent="0.2">
      <c r="A6" s="349" t="s">
        <v>85</v>
      </c>
      <c r="B6" s="521">
        <v>0</v>
      </c>
      <c r="C6" s="522">
        <v>0</v>
      </c>
    </row>
    <row r="7" spans="1:3" ht="24.95" customHeight="1" x14ac:dyDescent="0.2">
      <c r="A7" s="349" t="s">
        <v>86</v>
      </c>
      <c r="B7" s="521">
        <v>18545</v>
      </c>
      <c r="C7" s="522">
        <v>545</v>
      </c>
    </row>
    <row r="8" spans="1:3" ht="24.95" customHeight="1" x14ac:dyDescent="0.2">
      <c r="A8" s="349" t="s">
        <v>87</v>
      </c>
      <c r="B8" s="521">
        <v>0</v>
      </c>
      <c r="C8" s="522">
        <v>0</v>
      </c>
    </row>
    <row r="9" spans="1:3" ht="24.95" customHeight="1" x14ac:dyDescent="0.2">
      <c r="A9" s="349" t="s">
        <v>88</v>
      </c>
      <c r="B9" s="521">
        <v>1354</v>
      </c>
      <c r="C9" s="522">
        <v>398</v>
      </c>
    </row>
    <row r="10" spans="1:3" ht="24.95" customHeight="1" x14ac:dyDescent="0.2">
      <c r="A10" s="349" t="s">
        <v>89</v>
      </c>
      <c r="B10" s="521">
        <v>4794</v>
      </c>
      <c r="C10" s="522">
        <v>388</v>
      </c>
    </row>
    <row r="11" spans="1:3" ht="24.95" customHeight="1" x14ac:dyDescent="0.2">
      <c r="A11" s="349" t="s">
        <v>90</v>
      </c>
      <c r="B11" s="521">
        <v>1227</v>
      </c>
      <c r="C11" s="522">
        <v>78</v>
      </c>
    </row>
    <row r="12" spans="1:3" ht="24.95" customHeight="1" x14ac:dyDescent="0.2">
      <c r="A12" s="349" t="s">
        <v>91</v>
      </c>
      <c r="B12" s="521">
        <v>203384</v>
      </c>
      <c r="C12" s="522">
        <v>9177</v>
      </c>
    </row>
    <row r="13" spans="1:3" ht="24.95" customHeight="1" x14ac:dyDescent="0.2">
      <c r="A13" s="349" t="s">
        <v>92</v>
      </c>
      <c r="B13" s="521">
        <v>25458</v>
      </c>
      <c r="C13" s="522">
        <v>2032</v>
      </c>
    </row>
    <row r="14" spans="1:3" ht="24.95" customHeight="1" x14ac:dyDescent="0.2">
      <c r="A14" s="349" t="s">
        <v>93</v>
      </c>
      <c r="B14" s="521">
        <v>21458</v>
      </c>
      <c r="C14" s="522">
        <v>1546</v>
      </c>
    </row>
    <row r="15" spans="1:3" ht="24.95" customHeight="1" x14ac:dyDescent="0.2">
      <c r="A15" s="349" t="s">
        <v>94</v>
      </c>
      <c r="B15" s="521">
        <v>6545</v>
      </c>
      <c r="C15" s="522">
        <v>4094</v>
      </c>
    </row>
    <row r="16" spans="1:3" ht="24.95" customHeight="1" x14ac:dyDescent="0.2">
      <c r="A16" s="349" t="s">
        <v>95</v>
      </c>
      <c r="B16" s="521">
        <v>0</v>
      </c>
      <c r="C16" s="522">
        <v>0</v>
      </c>
    </row>
    <row r="17" spans="1:3" ht="24.95" customHeight="1" x14ac:dyDescent="0.2">
      <c r="A17" s="349" t="s">
        <v>96</v>
      </c>
      <c r="B17" s="521">
        <v>120</v>
      </c>
      <c r="C17" s="522">
        <v>12</v>
      </c>
    </row>
    <row r="18" spans="1:3" ht="24.95" customHeight="1" x14ac:dyDescent="0.2">
      <c r="A18" s="349" t="s">
        <v>97</v>
      </c>
      <c r="B18" s="521">
        <v>2695</v>
      </c>
      <c r="C18" s="522">
        <v>316</v>
      </c>
    </row>
    <row r="19" spans="1:3" ht="24.95" customHeight="1" x14ac:dyDescent="0.2">
      <c r="A19" s="349" t="s">
        <v>98</v>
      </c>
      <c r="B19" s="521">
        <v>15046</v>
      </c>
      <c r="C19" s="522">
        <v>978</v>
      </c>
    </row>
    <row r="20" spans="1:3" ht="24.95" customHeight="1" thickBot="1" x14ac:dyDescent="0.25">
      <c r="A20" s="350" t="s">
        <v>113</v>
      </c>
      <c r="B20" s="535">
        <v>350727</v>
      </c>
      <c r="C20" s="536">
        <v>23680</v>
      </c>
    </row>
    <row r="22" spans="1:3" s="641" customFormat="1" ht="18.75" customHeight="1" x14ac:dyDescent="0.2">
      <c r="A22" s="998" t="str">
        <f>"Anmerkungen. Datengrundlage: Volkshochschul-Statistik "&amp;Hilfswerte!B1&amp;"; Basis: "&amp;Tabelle1!$C$36&amp;" VHS."</f>
        <v>Anmerkungen. Datengrundlage: Volkshochschul-Statistik 2018; Basis: 874 VHS.</v>
      </c>
      <c r="B22" s="998"/>
      <c r="C22" s="998"/>
    </row>
    <row r="24" spans="1:3" x14ac:dyDescent="0.2">
      <c r="A24" s="650" t="s">
        <v>471</v>
      </c>
    </row>
    <row r="25" spans="1:3" x14ac:dyDescent="0.2">
      <c r="A25" s="650" t="s">
        <v>472</v>
      </c>
      <c r="C25" s="653" t="s">
        <v>461</v>
      </c>
    </row>
    <row r="26" spans="1:3" x14ac:dyDescent="0.2">
      <c r="A26" s="651"/>
    </row>
    <row r="27" spans="1:3" x14ac:dyDescent="0.2">
      <c r="A27" s="652" t="s">
        <v>473</v>
      </c>
    </row>
  </sheetData>
  <mergeCells count="4">
    <mergeCell ref="A1:C1"/>
    <mergeCell ref="A2:A3"/>
    <mergeCell ref="B2:C2"/>
    <mergeCell ref="A22:C22"/>
  </mergeCells>
  <conditionalFormatting sqref="A4:C20">
    <cfRule type="cellIs" dxfId="114" priority="1" stopIfTrue="1" operator="equal">
      <formula>0</formula>
    </cfRule>
  </conditionalFormatting>
  <hyperlinks>
    <hyperlink ref="A27" r:id="rId1" display="Publikation und Tabellen stehen unter der Lizenz CC BY-SA DEED 4.0." xr:uid="{26540ECA-0959-4981-B06C-DA534DE9E978}"/>
    <hyperlink ref="C25" r:id="rId2" xr:uid="{D3EDB313-78B5-4F63-AE93-4C26DC00227E}"/>
  </hyperlinks>
  <pageMargins left="0.7" right="0.7" top="0.78740157499999996" bottom="0.78740157499999996" header="0.3" footer="0.3"/>
  <pageSetup paperSize="9" orientation="portrait" horizontalDpi="4294967295" verticalDpi="4294967295"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182BE-4D63-4224-90D0-8643B20C7E5C}">
  <dimension ref="A1:C27"/>
  <sheetViews>
    <sheetView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18.85546875" style="25" customWidth="1"/>
    <col min="2" max="3" width="28.28515625" style="25" customWidth="1"/>
    <col min="4" max="16384" width="11.42578125" style="25"/>
  </cols>
  <sheetData>
    <row r="1" spans="1:3" ht="39.950000000000003" customHeight="1" thickBot="1" x14ac:dyDescent="0.25">
      <c r="A1" s="693" t="str">
        <f>"Tabelle 26: Digitale Lerninfrastruktur " &amp;Hilfswerte!B1</f>
        <v>Tabelle 26: Digitale Lerninfrastruktur 2018</v>
      </c>
      <c r="B1" s="693"/>
      <c r="C1" s="693"/>
    </row>
    <row r="2" spans="1:3" ht="27.75" customHeight="1" x14ac:dyDescent="0.2">
      <c r="A2" s="708" t="s">
        <v>14</v>
      </c>
      <c r="B2" s="996" t="s">
        <v>355</v>
      </c>
      <c r="C2" s="997"/>
    </row>
    <row r="3" spans="1:3" ht="27.75" customHeight="1" x14ac:dyDescent="0.2">
      <c r="A3" s="710"/>
      <c r="B3" s="135" t="s">
        <v>6</v>
      </c>
      <c r="C3" s="137" t="s">
        <v>425</v>
      </c>
    </row>
    <row r="4" spans="1:3" ht="24.95" customHeight="1" x14ac:dyDescent="0.2">
      <c r="A4" s="140" t="s">
        <v>83</v>
      </c>
      <c r="B4" s="505">
        <v>16</v>
      </c>
      <c r="C4" s="506">
        <v>478</v>
      </c>
    </row>
    <row r="5" spans="1:3" ht="24.95" customHeight="1" x14ac:dyDescent="0.2">
      <c r="A5" s="349" t="s">
        <v>84</v>
      </c>
      <c r="B5" s="261">
        <v>70</v>
      </c>
      <c r="C5" s="298">
        <v>5700</v>
      </c>
    </row>
    <row r="6" spans="1:3" ht="24.95" customHeight="1" x14ac:dyDescent="0.2">
      <c r="A6" s="349" t="s">
        <v>85</v>
      </c>
      <c r="B6" s="261">
        <v>1</v>
      </c>
      <c r="C6" s="298">
        <v>285</v>
      </c>
    </row>
    <row r="7" spans="1:3" ht="24.95" customHeight="1" x14ac:dyDescent="0.2">
      <c r="A7" s="349" t="s">
        <v>86</v>
      </c>
      <c r="B7" s="261">
        <v>4</v>
      </c>
      <c r="C7" s="298">
        <v>1678</v>
      </c>
    </row>
    <row r="8" spans="1:3" ht="24.95" customHeight="1" x14ac:dyDescent="0.2">
      <c r="A8" s="349" t="s">
        <v>87</v>
      </c>
      <c r="B8" s="261">
        <v>0</v>
      </c>
      <c r="C8" s="298">
        <v>0</v>
      </c>
    </row>
    <row r="9" spans="1:3" ht="24.95" customHeight="1" x14ac:dyDescent="0.2">
      <c r="A9" s="349" t="s">
        <v>88</v>
      </c>
      <c r="B9" s="261">
        <v>6</v>
      </c>
      <c r="C9" s="298">
        <v>481</v>
      </c>
    </row>
    <row r="10" spans="1:3" ht="24.95" customHeight="1" x14ac:dyDescent="0.2">
      <c r="A10" s="349" t="s">
        <v>89</v>
      </c>
      <c r="B10" s="261">
        <v>8</v>
      </c>
      <c r="C10" s="298">
        <v>5569</v>
      </c>
    </row>
    <row r="11" spans="1:3" ht="24.95" customHeight="1" x14ac:dyDescent="0.2">
      <c r="A11" s="349" t="s">
        <v>90</v>
      </c>
      <c r="B11" s="261">
        <v>1</v>
      </c>
      <c r="C11" s="298">
        <v>15</v>
      </c>
    </row>
    <row r="12" spans="1:3" ht="24.95" customHeight="1" x14ac:dyDescent="0.2">
      <c r="A12" s="349" t="s">
        <v>91</v>
      </c>
      <c r="B12" s="261">
        <v>8</v>
      </c>
      <c r="C12" s="298">
        <v>550</v>
      </c>
    </row>
    <row r="13" spans="1:3" ht="24.95" customHeight="1" x14ac:dyDescent="0.2">
      <c r="A13" s="349" t="s">
        <v>92</v>
      </c>
      <c r="B13" s="261">
        <v>10</v>
      </c>
      <c r="C13" s="298">
        <v>2315</v>
      </c>
    </row>
    <row r="14" spans="1:3" ht="24.95" customHeight="1" x14ac:dyDescent="0.2">
      <c r="A14" s="349" t="s">
        <v>93</v>
      </c>
      <c r="B14" s="261">
        <v>4</v>
      </c>
      <c r="C14" s="298">
        <v>1318</v>
      </c>
    </row>
    <row r="15" spans="1:3" ht="24.95" customHeight="1" x14ac:dyDescent="0.2">
      <c r="A15" s="349" t="s">
        <v>94</v>
      </c>
      <c r="B15" s="261">
        <v>2</v>
      </c>
      <c r="C15" s="298">
        <v>23</v>
      </c>
    </row>
    <row r="16" spans="1:3" ht="24.95" customHeight="1" x14ac:dyDescent="0.2">
      <c r="A16" s="349" t="s">
        <v>95</v>
      </c>
      <c r="B16" s="261">
        <v>1</v>
      </c>
      <c r="C16" s="298">
        <v>48</v>
      </c>
    </row>
    <row r="17" spans="1:3" ht="24.95" customHeight="1" x14ac:dyDescent="0.2">
      <c r="A17" s="349" t="s">
        <v>96</v>
      </c>
      <c r="B17" s="261">
        <v>2</v>
      </c>
      <c r="C17" s="298">
        <v>60</v>
      </c>
    </row>
    <row r="18" spans="1:3" ht="24.95" customHeight="1" x14ac:dyDescent="0.2">
      <c r="A18" s="349" t="s">
        <v>97</v>
      </c>
      <c r="B18" s="261">
        <v>3</v>
      </c>
      <c r="C18" s="298">
        <v>905</v>
      </c>
    </row>
    <row r="19" spans="1:3" ht="24.95" customHeight="1" x14ac:dyDescent="0.2">
      <c r="A19" s="349" t="s">
        <v>98</v>
      </c>
      <c r="B19" s="261">
        <v>0</v>
      </c>
      <c r="C19" s="298">
        <v>0</v>
      </c>
    </row>
    <row r="20" spans="1:3" ht="24.95" customHeight="1" thickBot="1" x14ac:dyDescent="0.25">
      <c r="A20" s="350" t="s">
        <v>113</v>
      </c>
      <c r="B20" s="531">
        <v>136</v>
      </c>
      <c r="C20" s="532">
        <v>19425</v>
      </c>
    </row>
    <row r="22" spans="1:3" s="641" customFormat="1" ht="18.75" customHeight="1" x14ac:dyDescent="0.2">
      <c r="A22" s="998" t="str">
        <f>"Anmerkungen. Datengrundlage: Volkshochschul-Statistik "&amp;Hilfswerte!B1&amp;"; Basis: "&amp;Tabelle1!$C$36&amp;" VHS."</f>
        <v>Anmerkungen. Datengrundlage: Volkshochschul-Statistik 2018; Basis: 874 VHS.</v>
      </c>
      <c r="B22" s="998"/>
      <c r="C22" s="998"/>
    </row>
    <row r="24" spans="1:3" x14ac:dyDescent="0.2">
      <c r="A24" s="650" t="s">
        <v>471</v>
      </c>
    </row>
    <row r="25" spans="1:3" x14ac:dyDescent="0.2">
      <c r="A25" s="650" t="s">
        <v>472</v>
      </c>
      <c r="C25" s="653" t="s">
        <v>461</v>
      </c>
    </row>
    <row r="26" spans="1:3" x14ac:dyDescent="0.2">
      <c r="A26" s="651"/>
    </row>
    <row r="27" spans="1:3" x14ac:dyDescent="0.2">
      <c r="A27" s="652" t="s">
        <v>473</v>
      </c>
    </row>
  </sheetData>
  <mergeCells count="4">
    <mergeCell ref="A1:C1"/>
    <mergeCell ref="A2:A3"/>
    <mergeCell ref="B2:C2"/>
    <mergeCell ref="A22:C22"/>
  </mergeCells>
  <conditionalFormatting sqref="A4:C20">
    <cfRule type="cellIs" dxfId="113" priority="1" stopIfTrue="1" operator="equal">
      <formula>0</formula>
    </cfRule>
  </conditionalFormatting>
  <hyperlinks>
    <hyperlink ref="A27" r:id="rId1" display="Publikation und Tabellen stehen unter der Lizenz CC BY-SA DEED 4.0." xr:uid="{EF8A8131-586A-48BD-AB1C-BBBAB13A13D2}"/>
    <hyperlink ref="C25" r:id="rId2" xr:uid="{F2FB7E2C-D18B-4E2C-BDD5-168ED9ECA89E}"/>
  </hyperlinks>
  <pageMargins left="0.7" right="0.7" top="0.78740157499999996" bottom="0.78740157499999996" header="0.3" footer="0.3"/>
  <pageSetup paperSize="9" orientation="portrait" horizontalDpi="4294967295" verticalDpi="4294967295"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290F-8C62-4EA0-A044-032CBFB32122}">
  <dimension ref="A1:C38"/>
  <sheetViews>
    <sheetView view="pageBreakPreview" zoomScaleNormal="100" zoomScaleSheetLayoutView="100" workbookViewId="0">
      <selection sqref="A1:C1"/>
    </sheetView>
  </sheetViews>
  <sheetFormatPr baseColWidth="10" defaultRowHeight="12.75" x14ac:dyDescent="0.2"/>
  <cols>
    <col min="1" max="1" width="34" style="25" customWidth="1"/>
    <col min="2" max="3" width="21.140625" style="25" customWidth="1"/>
    <col min="4" max="16384" width="11.42578125" style="25"/>
  </cols>
  <sheetData>
    <row r="1" spans="1:3" ht="39.950000000000003" customHeight="1" thickBot="1" x14ac:dyDescent="0.25">
      <c r="A1" s="693" t="str">
        <f>"Tabelle 27: Kompetenz- und Potenzialanalysen " &amp;Hilfswerte!B1</f>
        <v>Tabelle 27: Kompetenz- und Potenzialanalysen 2018</v>
      </c>
      <c r="B1" s="693"/>
      <c r="C1" s="693"/>
    </row>
    <row r="2" spans="1:3" ht="27.75" customHeight="1" x14ac:dyDescent="0.2">
      <c r="A2" s="979" t="s">
        <v>14</v>
      </c>
      <c r="B2" s="996" t="s">
        <v>394</v>
      </c>
      <c r="C2" s="997"/>
    </row>
    <row r="3" spans="1:3" ht="27.75" customHeight="1" x14ac:dyDescent="0.2">
      <c r="A3" s="981"/>
      <c r="B3" s="1002" t="s">
        <v>354</v>
      </c>
      <c r="C3" s="1003"/>
    </row>
    <row r="4" spans="1:3" ht="24.95" customHeight="1" x14ac:dyDescent="0.2">
      <c r="A4" s="539" t="s">
        <v>83</v>
      </c>
      <c r="B4" s="1004">
        <v>571</v>
      </c>
      <c r="C4" s="1005"/>
    </row>
    <row r="5" spans="1:3" ht="24.95" customHeight="1" x14ac:dyDescent="0.2">
      <c r="A5" s="540" t="s">
        <v>84</v>
      </c>
      <c r="B5" s="999">
        <v>51</v>
      </c>
      <c r="C5" s="1000"/>
    </row>
    <row r="6" spans="1:3" ht="24.95" customHeight="1" x14ac:dyDescent="0.2">
      <c r="A6" s="540" t="s">
        <v>85</v>
      </c>
      <c r="B6" s="999">
        <v>0</v>
      </c>
      <c r="C6" s="1000"/>
    </row>
    <row r="7" spans="1:3" ht="24.95" customHeight="1" x14ac:dyDescent="0.2">
      <c r="A7" s="540" t="s">
        <v>86</v>
      </c>
      <c r="B7" s="999">
        <v>41</v>
      </c>
      <c r="C7" s="1000"/>
    </row>
    <row r="8" spans="1:3" ht="24.95" customHeight="1" x14ac:dyDescent="0.2">
      <c r="A8" s="540" t="s">
        <v>87</v>
      </c>
      <c r="B8" s="999">
        <v>0</v>
      </c>
      <c r="C8" s="1000"/>
    </row>
    <row r="9" spans="1:3" ht="24.95" customHeight="1" x14ac:dyDescent="0.2">
      <c r="A9" s="540" t="s">
        <v>88</v>
      </c>
      <c r="B9" s="999">
        <v>108</v>
      </c>
      <c r="C9" s="1000"/>
    </row>
    <row r="10" spans="1:3" ht="24.95" customHeight="1" x14ac:dyDescent="0.2">
      <c r="A10" s="540" t="s">
        <v>89</v>
      </c>
      <c r="B10" s="999">
        <v>1247</v>
      </c>
      <c r="C10" s="1000"/>
    </row>
    <row r="11" spans="1:3" ht="24.95" customHeight="1" x14ac:dyDescent="0.2">
      <c r="A11" s="540" t="s">
        <v>90</v>
      </c>
      <c r="B11" s="999">
        <v>65</v>
      </c>
      <c r="C11" s="1000"/>
    </row>
    <row r="12" spans="1:3" ht="24.95" customHeight="1" x14ac:dyDescent="0.2">
      <c r="A12" s="540" t="s">
        <v>91</v>
      </c>
      <c r="B12" s="999">
        <v>1713</v>
      </c>
      <c r="C12" s="1000"/>
    </row>
    <row r="13" spans="1:3" ht="24.95" customHeight="1" x14ac:dyDescent="0.2">
      <c r="A13" s="540" t="s">
        <v>92</v>
      </c>
      <c r="B13" s="999">
        <v>1387</v>
      </c>
      <c r="C13" s="1000"/>
    </row>
    <row r="14" spans="1:3" ht="24.95" customHeight="1" x14ac:dyDescent="0.2">
      <c r="A14" s="540" t="s">
        <v>93</v>
      </c>
      <c r="B14" s="999">
        <v>145</v>
      </c>
      <c r="C14" s="1000"/>
    </row>
    <row r="15" spans="1:3" ht="24.95" customHeight="1" x14ac:dyDescent="0.2">
      <c r="A15" s="540" t="s">
        <v>94</v>
      </c>
      <c r="B15" s="999">
        <v>0</v>
      </c>
      <c r="C15" s="1000"/>
    </row>
    <row r="16" spans="1:3" ht="24.95" customHeight="1" x14ac:dyDescent="0.2">
      <c r="A16" s="540" t="s">
        <v>95</v>
      </c>
      <c r="B16" s="999">
        <v>11</v>
      </c>
      <c r="C16" s="1000"/>
    </row>
    <row r="17" spans="1:3" ht="24.95" customHeight="1" x14ac:dyDescent="0.2">
      <c r="A17" s="540" t="s">
        <v>96</v>
      </c>
      <c r="B17" s="999">
        <v>17</v>
      </c>
      <c r="C17" s="1000"/>
    </row>
    <row r="18" spans="1:3" ht="24.95" customHeight="1" x14ac:dyDescent="0.2">
      <c r="A18" s="540" t="s">
        <v>97</v>
      </c>
      <c r="B18" s="999">
        <v>32</v>
      </c>
      <c r="C18" s="1000"/>
    </row>
    <row r="19" spans="1:3" ht="24.95" customHeight="1" x14ac:dyDescent="0.2">
      <c r="A19" s="540" t="s">
        <v>98</v>
      </c>
      <c r="B19" s="1006">
        <v>19</v>
      </c>
      <c r="C19" s="1007"/>
    </row>
    <row r="20" spans="1:3" ht="24.95" customHeight="1" thickBot="1" x14ac:dyDescent="0.25">
      <c r="A20" s="541" t="s">
        <v>113</v>
      </c>
      <c r="B20" s="1008">
        <v>5407</v>
      </c>
      <c r="C20" s="1009"/>
    </row>
    <row r="21" spans="1:3" x14ac:dyDescent="0.2">
      <c r="A21" s="31"/>
      <c r="B21" s="31"/>
      <c r="C21" s="31"/>
    </row>
    <row r="22" spans="1:3" s="641" customFormat="1" ht="18.75" customHeight="1" x14ac:dyDescent="0.2">
      <c r="A22" s="1001" t="str">
        <f>"Anmerkungen. Datengrundlage: Volkshochschul-Statistik "&amp;Hilfswerte!B1&amp;"; Basis: "&amp;Tabelle1!$C$36&amp;" VHS."</f>
        <v>Anmerkungen. Datengrundlage: Volkshochschul-Statistik 2018; Basis: 874 VHS.</v>
      </c>
      <c r="B22" s="1001"/>
      <c r="C22" s="1001"/>
    </row>
    <row r="23" spans="1:3" x14ac:dyDescent="0.2">
      <c r="A23" s="31"/>
      <c r="B23" s="31"/>
      <c r="C23" s="31"/>
    </row>
    <row r="24" spans="1:3" x14ac:dyDescent="0.2">
      <c r="A24" s="650" t="s">
        <v>471</v>
      </c>
      <c r="B24" s="32"/>
      <c r="C24" s="32"/>
    </row>
    <row r="25" spans="1:3" x14ac:dyDescent="0.2">
      <c r="A25" s="650" t="s">
        <v>472</v>
      </c>
      <c r="B25" s="653" t="s">
        <v>461</v>
      </c>
      <c r="C25" s="31"/>
    </row>
    <row r="26" spans="1:3" x14ac:dyDescent="0.2">
      <c r="A26" s="651"/>
      <c r="B26" s="32"/>
      <c r="C26" s="32"/>
    </row>
    <row r="27" spans="1:3" x14ac:dyDescent="0.2">
      <c r="A27" s="652" t="s">
        <v>473</v>
      </c>
      <c r="B27" s="31"/>
      <c r="C27" s="31"/>
    </row>
    <row r="28" spans="1:3" x14ac:dyDescent="0.2">
      <c r="A28" s="32"/>
      <c r="B28" s="32"/>
      <c r="C28" s="32"/>
    </row>
    <row r="29" spans="1:3" x14ac:dyDescent="0.2">
      <c r="A29" s="31"/>
      <c r="B29" s="31"/>
      <c r="C29" s="31"/>
    </row>
    <row r="30" spans="1:3" x14ac:dyDescent="0.2">
      <c r="A30" s="32"/>
      <c r="B30" s="32"/>
      <c r="C30" s="32"/>
    </row>
    <row r="31" spans="1:3" x14ac:dyDescent="0.2">
      <c r="A31" s="31"/>
      <c r="B31" s="31"/>
      <c r="C31" s="31"/>
    </row>
    <row r="32" spans="1:3" x14ac:dyDescent="0.2">
      <c r="A32" s="32"/>
      <c r="B32" s="32"/>
      <c r="C32" s="32"/>
    </row>
    <row r="33" spans="1:3" x14ac:dyDescent="0.2">
      <c r="A33" s="31"/>
      <c r="B33" s="31"/>
      <c r="C33" s="31"/>
    </row>
    <row r="34" spans="1:3" x14ac:dyDescent="0.2">
      <c r="A34" s="32"/>
      <c r="B34" s="32"/>
      <c r="C34" s="32"/>
    </row>
    <row r="35" spans="1:3" x14ac:dyDescent="0.2">
      <c r="A35" s="31"/>
      <c r="B35" s="31"/>
      <c r="C35" s="31"/>
    </row>
    <row r="36" spans="1:3" x14ac:dyDescent="0.2">
      <c r="A36" s="32"/>
      <c r="B36" s="32"/>
      <c r="C36" s="32"/>
    </row>
    <row r="37" spans="1:3" x14ac:dyDescent="0.2">
      <c r="A37" s="31"/>
      <c r="B37" s="31"/>
      <c r="C37" s="31"/>
    </row>
    <row r="38" spans="1:3" x14ac:dyDescent="0.2">
      <c r="A38" s="32"/>
      <c r="B38" s="32"/>
      <c r="C38" s="32"/>
    </row>
  </sheetData>
  <mergeCells count="22">
    <mergeCell ref="A22:C22"/>
    <mergeCell ref="B11:C11"/>
    <mergeCell ref="A1:C1"/>
    <mergeCell ref="A2:A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8:C18"/>
    <mergeCell ref="B19:C19"/>
    <mergeCell ref="B20:C20"/>
    <mergeCell ref="B17:C17"/>
    <mergeCell ref="B12:C12"/>
    <mergeCell ref="B13:C13"/>
    <mergeCell ref="B14:C14"/>
    <mergeCell ref="B15:C15"/>
    <mergeCell ref="B16:C16"/>
  </mergeCells>
  <conditionalFormatting sqref="A22 B24:C24 B26:C26 A28:C28 A30:C30 A32:C32 A34:C34 A36:C36 A38:C38">
    <cfRule type="cellIs" dxfId="112" priority="3" stopIfTrue="1" operator="equal">
      <formula>1</formula>
    </cfRule>
    <cfRule type="cellIs" dxfId="111" priority="4" stopIfTrue="1" operator="lessThan">
      <formula>0.0005</formula>
    </cfRule>
  </conditionalFormatting>
  <conditionalFormatting sqref="A4:B20">
    <cfRule type="cellIs" dxfId="110" priority="1" stopIfTrue="1" operator="equal">
      <formula>0</formula>
    </cfRule>
  </conditionalFormatting>
  <conditionalFormatting sqref="A21:C21 A23:C23 C25 B27:C27 A29:C29 A31:C31 A33:C33 A35:C35 A37:C37">
    <cfRule type="cellIs" dxfId="109" priority="5" stopIfTrue="1" operator="equal">
      <formula>0</formula>
    </cfRule>
  </conditionalFormatting>
  <hyperlinks>
    <hyperlink ref="A27" r:id="rId1" display="Publikation und Tabellen stehen unter der Lizenz CC BY-SA DEED 4.0." xr:uid="{04C1812C-94B5-4911-9D0A-B9B082E6125F}"/>
    <hyperlink ref="B25" r:id="rId2" xr:uid="{AB4F47A2-265D-4220-A6F3-ADA3EDCDB2DF}"/>
  </hyperlinks>
  <pageMargins left="0.7" right="0.7" top="0.78740157499999996" bottom="0.78740157499999996" header="0.3" footer="0.3"/>
  <pageSetup paperSize="9" orientation="portrait" horizontalDpi="4294967295" verticalDpi="4294967295"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0FE17-098F-405F-BB29-FC4625093BDD}">
  <dimension ref="A1:AO48"/>
  <sheetViews>
    <sheetView view="pageBreakPreview" zoomScaleNormal="100" zoomScaleSheetLayoutView="100" zoomScalePageLayoutView="120" workbookViewId="0">
      <selection sqref="A1:J1"/>
    </sheetView>
  </sheetViews>
  <sheetFormatPr baseColWidth="10" defaultRowHeight="12.75" x14ac:dyDescent="0.2"/>
  <cols>
    <col min="1" max="1" width="15.85546875" style="25" customWidth="1"/>
    <col min="2" max="3" width="8.7109375" style="25" customWidth="1"/>
    <col min="4" max="4" width="8" style="25" customWidth="1"/>
    <col min="5" max="5" width="7.42578125" style="25" customWidth="1"/>
    <col min="6" max="6" width="7.85546875" style="25" customWidth="1"/>
    <col min="7" max="9" width="7.85546875" style="25" bestFit="1" customWidth="1"/>
    <col min="10" max="10" width="8" style="25" customWidth="1"/>
    <col min="11" max="11" width="18.5703125" style="25" customWidth="1"/>
    <col min="12" max="14" width="7.85546875" style="25" customWidth="1"/>
    <col min="15" max="15" width="8.85546875" style="25" customWidth="1"/>
    <col min="16" max="17" width="7.85546875" style="25" customWidth="1"/>
    <col min="18" max="18" width="9" style="25" customWidth="1"/>
    <col min="19" max="19" width="9.7109375" style="25" customWidth="1"/>
    <col min="20" max="20" width="13.7109375" style="25" customWidth="1"/>
    <col min="21" max="21" width="9.42578125" style="25" customWidth="1"/>
    <col min="22" max="23" width="8.7109375" style="25" customWidth="1"/>
    <col min="24" max="24" width="9.5703125" style="25" customWidth="1"/>
    <col min="25" max="27" width="8.7109375" style="25" customWidth="1"/>
    <col min="28" max="28" width="9.42578125" style="25" customWidth="1"/>
    <col min="29" max="29" width="18.5703125" style="25" customWidth="1"/>
    <col min="30" max="31" width="7.5703125" style="25" customWidth="1"/>
    <col min="32" max="32" width="8.140625" style="25" customWidth="1"/>
    <col min="33" max="33" width="7.28515625" style="25" customWidth="1"/>
    <col min="34" max="35" width="8.7109375" style="38" customWidth="1"/>
    <col min="36" max="36" width="8.28515625" style="38" customWidth="1"/>
    <col min="37" max="37" width="10" style="38" customWidth="1"/>
    <col min="38" max="38" width="8.42578125" style="25" customWidth="1"/>
    <col min="39" max="16384" width="11.42578125" style="25"/>
  </cols>
  <sheetData>
    <row r="1" spans="1:41" s="24" customFormat="1" ht="57.95" customHeight="1" thickBot="1" x14ac:dyDescent="0.25">
      <c r="A1" s="753" t="str">
        <f>"Tabelle 28: Struktur der Gesamtunterrichtsstunden nach Art der Veranstaltung, Ländern und Programmbereichen " &amp;Hilfswerte!$B$1</f>
        <v>Tabelle 28: Struktur der Gesamtunterrichtsstunden nach Art der Veranstaltung, Ländern und Programmbereichen 2018</v>
      </c>
      <c r="B1" s="753"/>
      <c r="C1" s="753"/>
      <c r="D1" s="753"/>
      <c r="E1" s="753"/>
      <c r="F1" s="753"/>
      <c r="G1" s="753"/>
      <c r="H1" s="753"/>
      <c r="I1" s="753"/>
      <c r="J1" s="753"/>
      <c r="K1" s="693" t="str">
        <f>"noch Tabelle 28: Struktur der Gesamtunterrichtsstunden nach Art der Veranstaltung, Ländern und Programmbereichen " &amp;Hilfswerte!$B$1</f>
        <v>noch Tabelle 28: Struktur der Gesamtunterrichtsstunden nach Art der Veranstaltung, Ländern und Programmbereichen 2018</v>
      </c>
      <c r="L1" s="693"/>
      <c r="M1" s="693"/>
      <c r="N1" s="693"/>
      <c r="O1" s="693"/>
      <c r="P1" s="693"/>
      <c r="Q1" s="693"/>
      <c r="R1" s="693"/>
      <c r="S1" s="693"/>
      <c r="T1" s="693" t="str">
        <f>"noch Tabelle 28: Struktur der Gesamtunterrichtsstunden nach Art der Veranstaltung, Ländern und Programmbereichen " &amp;Hilfswerte!$B$1</f>
        <v>noch Tabelle 28: Struktur der Gesamtunterrichtsstunden nach Art der Veranstaltung, Ländern und Programmbereichen 2018</v>
      </c>
      <c r="U1" s="693"/>
      <c r="V1" s="693"/>
      <c r="W1" s="693"/>
      <c r="X1" s="693"/>
      <c r="Y1" s="693"/>
      <c r="Z1" s="693"/>
      <c r="AA1" s="693"/>
      <c r="AB1" s="693"/>
      <c r="AC1" s="693" t="str">
        <f>"noch Tabelle 28: Struktur der Gesamtunterrichtsstunden nach Art der Veranstaltung, Ländern und Programmbereichen " &amp;Hilfswerte!$B$1</f>
        <v>noch Tabelle 28: Struktur der Gesamtunterrichtsstunden nach Art der Veranstaltung, Ländern und Programmbereichen 2018</v>
      </c>
      <c r="AD1" s="693"/>
      <c r="AE1" s="693"/>
      <c r="AF1" s="693"/>
      <c r="AG1" s="693"/>
      <c r="AH1" s="693"/>
      <c r="AI1" s="693"/>
      <c r="AJ1" s="693"/>
      <c r="AK1" s="693"/>
      <c r="AL1" s="59"/>
      <c r="AM1" s="59"/>
      <c r="AN1" s="59"/>
      <c r="AO1" s="59"/>
    </row>
    <row r="2" spans="1:41" s="24" customFormat="1" ht="14.25" customHeight="1" x14ac:dyDescent="0.2">
      <c r="A2" s="708" t="s">
        <v>14</v>
      </c>
      <c r="B2" s="766" t="s">
        <v>392</v>
      </c>
      <c r="C2" s="781"/>
      <c r="D2" s="781"/>
      <c r="E2" s="781"/>
      <c r="F2" s="784"/>
      <c r="G2" s="773" t="s">
        <v>393</v>
      </c>
      <c r="H2" s="774"/>
      <c r="I2" s="774"/>
      <c r="J2" s="776"/>
      <c r="K2" s="708" t="s">
        <v>14</v>
      </c>
      <c r="L2" s="773" t="s">
        <v>393</v>
      </c>
      <c r="M2" s="774"/>
      <c r="N2" s="774"/>
      <c r="O2" s="774"/>
      <c r="P2" s="774"/>
      <c r="Q2" s="774"/>
      <c r="R2" s="774"/>
      <c r="S2" s="774"/>
      <c r="T2" s="708" t="s">
        <v>14</v>
      </c>
      <c r="U2" s="773" t="s">
        <v>393</v>
      </c>
      <c r="V2" s="774"/>
      <c r="W2" s="774"/>
      <c r="X2" s="774"/>
      <c r="Y2" s="774"/>
      <c r="Z2" s="774"/>
      <c r="AA2" s="774"/>
      <c r="AB2" s="774"/>
      <c r="AC2" s="708" t="s">
        <v>14</v>
      </c>
      <c r="AD2" s="972" t="s">
        <v>393</v>
      </c>
      <c r="AE2" s="973"/>
      <c r="AF2" s="973"/>
      <c r="AG2" s="973"/>
      <c r="AH2" s="973"/>
      <c r="AI2" s="973"/>
      <c r="AJ2" s="973"/>
      <c r="AK2" s="982"/>
    </row>
    <row r="3" spans="1:41" s="69" customFormat="1" ht="36.75" customHeight="1" x14ac:dyDescent="0.2">
      <c r="A3" s="709"/>
      <c r="B3" s="700"/>
      <c r="C3" s="1010"/>
      <c r="D3" s="1010"/>
      <c r="E3" s="1010"/>
      <c r="F3" s="701"/>
      <c r="G3" s="992" t="s">
        <v>117</v>
      </c>
      <c r="H3" s="994"/>
      <c r="I3" s="994"/>
      <c r="J3" s="995"/>
      <c r="K3" s="709"/>
      <c r="L3" s="992" t="s">
        <v>141</v>
      </c>
      <c r="M3" s="994"/>
      <c r="N3" s="994"/>
      <c r="O3" s="994"/>
      <c r="P3" s="992" t="s">
        <v>21</v>
      </c>
      <c r="Q3" s="994"/>
      <c r="R3" s="994"/>
      <c r="S3" s="994"/>
      <c r="T3" s="709"/>
      <c r="U3" s="992" t="s">
        <v>22</v>
      </c>
      <c r="V3" s="994"/>
      <c r="W3" s="994"/>
      <c r="X3" s="994"/>
      <c r="Y3" s="992" t="s">
        <v>397</v>
      </c>
      <c r="Z3" s="994"/>
      <c r="AA3" s="994"/>
      <c r="AB3" s="994"/>
      <c r="AC3" s="709"/>
      <c r="AD3" s="992" t="s">
        <v>44</v>
      </c>
      <c r="AE3" s="994"/>
      <c r="AF3" s="994"/>
      <c r="AG3" s="994"/>
      <c r="AH3" s="992" t="s">
        <v>45</v>
      </c>
      <c r="AI3" s="994"/>
      <c r="AJ3" s="994"/>
      <c r="AK3" s="995"/>
    </row>
    <row r="4" spans="1:41" s="69" customFormat="1" ht="14.25" customHeight="1" x14ac:dyDescent="0.2">
      <c r="A4" s="709"/>
      <c r="B4" s="368" t="s">
        <v>9</v>
      </c>
      <c r="C4" s="1012" t="s">
        <v>434</v>
      </c>
      <c r="D4" s="1012"/>
      <c r="E4" s="1012"/>
      <c r="F4" s="1013"/>
      <c r="G4" s="142" t="s">
        <v>9</v>
      </c>
      <c r="H4" s="1002" t="s">
        <v>434</v>
      </c>
      <c r="I4" s="1011"/>
      <c r="J4" s="1003"/>
      <c r="K4" s="709"/>
      <c r="L4" s="142" t="s">
        <v>9</v>
      </c>
      <c r="M4" s="1002" t="s">
        <v>434</v>
      </c>
      <c r="N4" s="1011"/>
      <c r="O4" s="1011"/>
      <c r="P4" s="142" t="s">
        <v>9</v>
      </c>
      <c r="Q4" s="1002" t="s">
        <v>434</v>
      </c>
      <c r="R4" s="1011"/>
      <c r="S4" s="1011"/>
      <c r="T4" s="709"/>
      <c r="U4" s="142" t="s">
        <v>9</v>
      </c>
      <c r="V4" s="1002" t="s">
        <v>434</v>
      </c>
      <c r="W4" s="1011"/>
      <c r="X4" s="1012"/>
      <c r="Y4" s="142" t="s">
        <v>9</v>
      </c>
      <c r="Z4" s="1002" t="s">
        <v>434</v>
      </c>
      <c r="AA4" s="1011"/>
      <c r="AB4" s="1011"/>
      <c r="AC4" s="709"/>
      <c r="AD4" s="142" t="s">
        <v>9</v>
      </c>
      <c r="AE4" s="1002" t="s">
        <v>434</v>
      </c>
      <c r="AF4" s="1011"/>
      <c r="AG4" s="1011"/>
      <c r="AH4" s="142" t="s">
        <v>9</v>
      </c>
      <c r="AI4" s="1002" t="s">
        <v>434</v>
      </c>
      <c r="AJ4" s="1011"/>
      <c r="AK4" s="1003"/>
    </row>
    <row r="5" spans="1:41" ht="71.25" customHeight="1" x14ac:dyDescent="0.2">
      <c r="A5" s="710"/>
      <c r="B5" s="28" t="s">
        <v>9</v>
      </c>
      <c r="C5" s="53" t="s">
        <v>18</v>
      </c>
      <c r="D5" s="53" t="s">
        <v>389</v>
      </c>
      <c r="E5" s="27" t="s">
        <v>426</v>
      </c>
      <c r="F5" s="27" t="s">
        <v>388</v>
      </c>
      <c r="G5" s="28" t="s">
        <v>9</v>
      </c>
      <c r="H5" s="49" t="s">
        <v>18</v>
      </c>
      <c r="I5" s="49" t="s">
        <v>356</v>
      </c>
      <c r="J5" s="144" t="s">
        <v>426</v>
      </c>
      <c r="K5" s="710"/>
      <c r="L5" s="28" t="s">
        <v>9</v>
      </c>
      <c r="M5" s="49" t="s">
        <v>18</v>
      </c>
      <c r="N5" s="53" t="s">
        <v>389</v>
      </c>
      <c r="O5" s="49" t="s">
        <v>426</v>
      </c>
      <c r="P5" s="28" t="s">
        <v>9</v>
      </c>
      <c r="Q5" s="49" t="s">
        <v>18</v>
      </c>
      <c r="R5" s="49" t="s">
        <v>474</v>
      </c>
      <c r="S5" s="144" t="s">
        <v>426</v>
      </c>
      <c r="T5" s="710"/>
      <c r="U5" s="28" t="s">
        <v>9</v>
      </c>
      <c r="V5" s="49" t="s">
        <v>18</v>
      </c>
      <c r="W5" s="53" t="s">
        <v>389</v>
      </c>
      <c r="X5" s="27" t="s">
        <v>426</v>
      </c>
      <c r="Y5" s="606" t="s">
        <v>9</v>
      </c>
      <c r="Z5" s="49" t="s">
        <v>18</v>
      </c>
      <c r="AA5" s="49" t="s">
        <v>474</v>
      </c>
      <c r="AB5" s="144" t="s">
        <v>426</v>
      </c>
      <c r="AC5" s="710"/>
      <c r="AD5" s="28" t="s">
        <v>9</v>
      </c>
      <c r="AE5" s="49" t="s">
        <v>18</v>
      </c>
      <c r="AF5" s="53" t="s">
        <v>389</v>
      </c>
      <c r="AG5" s="49" t="s">
        <v>426</v>
      </c>
      <c r="AH5" s="28"/>
      <c r="AI5" s="49" t="s">
        <v>18</v>
      </c>
      <c r="AJ5" s="53" t="s">
        <v>389</v>
      </c>
      <c r="AK5" s="144" t="s">
        <v>426</v>
      </c>
    </row>
    <row r="6" spans="1:41" s="31" customFormat="1" x14ac:dyDescent="0.2">
      <c r="A6" s="752" t="s">
        <v>83</v>
      </c>
      <c r="B6" s="279">
        <v>3100860</v>
      </c>
      <c r="C6" s="257">
        <v>3045558</v>
      </c>
      <c r="D6" s="251">
        <v>32307</v>
      </c>
      <c r="E6" s="251">
        <v>20472</v>
      </c>
      <c r="F6" s="251">
        <v>2523</v>
      </c>
      <c r="G6" s="279">
        <v>114091</v>
      </c>
      <c r="H6" s="261">
        <v>85994</v>
      </c>
      <c r="I6" s="251">
        <v>14802</v>
      </c>
      <c r="J6" s="298">
        <v>13295</v>
      </c>
      <c r="K6" s="752" t="s">
        <v>83</v>
      </c>
      <c r="L6" s="279">
        <v>303985</v>
      </c>
      <c r="M6" s="261">
        <v>290491</v>
      </c>
      <c r="N6" s="251">
        <v>8684</v>
      </c>
      <c r="O6" s="310">
        <v>4810</v>
      </c>
      <c r="P6" s="262">
        <v>640344</v>
      </c>
      <c r="Q6" s="261">
        <v>633282</v>
      </c>
      <c r="R6" s="251">
        <v>5100</v>
      </c>
      <c r="S6" s="298">
        <v>1962</v>
      </c>
      <c r="T6" s="690" t="s">
        <v>83</v>
      </c>
      <c r="U6" s="279">
        <v>1643592</v>
      </c>
      <c r="V6" s="261">
        <v>1641373</v>
      </c>
      <c r="W6" s="251">
        <v>1915</v>
      </c>
      <c r="X6" s="310">
        <v>304</v>
      </c>
      <c r="Y6" s="262">
        <v>162562</v>
      </c>
      <c r="Z6" s="261">
        <v>160870</v>
      </c>
      <c r="AA6" s="251">
        <v>1637</v>
      </c>
      <c r="AB6" s="298">
        <v>55</v>
      </c>
      <c r="AC6" s="777" t="s">
        <v>83</v>
      </c>
      <c r="AD6" s="279">
        <v>214379</v>
      </c>
      <c r="AE6" s="261">
        <v>214227</v>
      </c>
      <c r="AF6" s="251">
        <v>134</v>
      </c>
      <c r="AG6" s="310">
        <v>18</v>
      </c>
      <c r="AH6" s="262">
        <v>19384</v>
      </c>
      <c r="AI6" s="261">
        <v>19321</v>
      </c>
      <c r="AJ6" s="251">
        <v>35</v>
      </c>
      <c r="AK6" s="298">
        <v>28</v>
      </c>
    </row>
    <row r="7" spans="1:41" s="31" customFormat="1" x14ac:dyDescent="0.2">
      <c r="A7" s="690"/>
      <c r="B7" s="543">
        <v>1</v>
      </c>
      <c r="C7" s="270">
        <v>0.98216999999999999</v>
      </c>
      <c r="D7" s="201">
        <v>1.042E-2</v>
      </c>
      <c r="E7" s="201">
        <v>6.6E-3</v>
      </c>
      <c r="F7" s="201">
        <v>8.0999999999999996E-4</v>
      </c>
      <c r="G7" s="543">
        <v>1</v>
      </c>
      <c r="H7" s="270">
        <v>0.75373000000000001</v>
      </c>
      <c r="I7" s="201">
        <v>0.12973999999999999</v>
      </c>
      <c r="J7" s="302">
        <v>0.11652999999999999</v>
      </c>
      <c r="K7" s="690"/>
      <c r="L7" s="543">
        <v>1</v>
      </c>
      <c r="M7" s="270">
        <v>0.95560999999999996</v>
      </c>
      <c r="N7" s="201">
        <v>2.8570000000000002E-2</v>
      </c>
      <c r="O7" s="260">
        <v>1.5820000000000001E-2</v>
      </c>
      <c r="P7" s="509">
        <v>1</v>
      </c>
      <c r="Q7" s="270">
        <v>0.98897000000000002</v>
      </c>
      <c r="R7" s="201">
        <v>7.9600000000000001E-3</v>
      </c>
      <c r="S7" s="302">
        <v>3.0599999999999998E-3</v>
      </c>
      <c r="T7" s="690"/>
      <c r="U7" s="543">
        <v>1</v>
      </c>
      <c r="V7" s="270">
        <v>0.99865000000000004</v>
      </c>
      <c r="W7" s="201">
        <v>1.17E-3</v>
      </c>
      <c r="X7" s="260">
        <v>1.8000000000000001E-4</v>
      </c>
      <c r="Y7" s="509">
        <v>1</v>
      </c>
      <c r="Z7" s="270">
        <v>0.98958999999999997</v>
      </c>
      <c r="AA7" s="201">
        <v>1.0070000000000001E-2</v>
      </c>
      <c r="AB7" s="302">
        <v>3.4000000000000002E-4</v>
      </c>
      <c r="AC7" s="752"/>
      <c r="AD7" s="543">
        <v>1</v>
      </c>
      <c r="AE7" s="270">
        <v>0.99929000000000001</v>
      </c>
      <c r="AF7" s="201">
        <v>6.3000000000000003E-4</v>
      </c>
      <c r="AG7" s="260">
        <v>8.0000000000000007E-5</v>
      </c>
      <c r="AH7" s="509">
        <v>1</v>
      </c>
      <c r="AI7" s="270">
        <v>0.99675000000000002</v>
      </c>
      <c r="AJ7" s="201">
        <v>1.81E-3</v>
      </c>
      <c r="AK7" s="302">
        <v>1.4400000000000001E-3</v>
      </c>
    </row>
    <row r="8" spans="1:41" s="31" customFormat="1" ht="12.75" customHeight="1" x14ac:dyDescent="0.2">
      <c r="A8" s="690" t="s">
        <v>84</v>
      </c>
      <c r="B8" s="279">
        <v>3077427</v>
      </c>
      <c r="C8" s="257">
        <v>2979964</v>
      </c>
      <c r="D8" s="251">
        <v>64183</v>
      </c>
      <c r="E8" s="251">
        <v>16970</v>
      </c>
      <c r="F8" s="251">
        <v>16310</v>
      </c>
      <c r="G8" s="279">
        <v>151812</v>
      </c>
      <c r="H8" s="261">
        <v>107814</v>
      </c>
      <c r="I8" s="251">
        <v>31928</v>
      </c>
      <c r="J8" s="298">
        <v>12070</v>
      </c>
      <c r="K8" s="690" t="s">
        <v>84</v>
      </c>
      <c r="L8" s="279">
        <v>367412</v>
      </c>
      <c r="M8" s="261">
        <v>346784</v>
      </c>
      <c r="N8" s="251">
        <v>16250</v>
      </c>
      <c r="O8" s="262">
        <v>4378</v>
      </c>
      <c r="P8" s="262">
        <v>802856</v>
      </c>
      <c r="Q8" s="261">
        <v>790948</v>
      </c>
      <c r="R8" s="251">
        <v>11750</v>
      </c>
      <c r="S8" s="298">
        <v>158</v>
      </c>
      <c r="T8" s="690" t="s">
        <v>84</v>
      </c>
      <c r="U8" s="279">
        <v>1394399</v>
      </c>
      <c r="V8" s="261">
        <v>1392140</v>
      </c>
      <c r="W8" s="251">
        <v>2177</v>
      </c>
      <c r="X8" s="262">
        <v>82</v>
      </c>
      <c r="Y8" s="262">
        <v>167346</v>
      </c>
      <c r="Z8" s="261">
        <v>165220</v>
      </c>
      <c r="AA8" s="251">
        <v>1892</v>
      </c>
      <c r="AB8" s="298">
        <v>234</v>
      </c>
      <c r="AC8" s="691" t="s">
        <v>84</v>
      </c>
      <c r="AD8" s="279">
        <v>115816</v>
      </c>
      <c r="AE8" s="261">
        <v>115708</v>
      </c>
      <c r="AF8" s="251">
        <v>80</v>
      </c>
      <c r="AG8" s="262">
        <v>28</v>
      </c>
      <c r="AH8" s="262">
        <v>61476</v>
      </c>
      <c r="AI8" s="261">
        <v>61350</v>
      </c>
      <c r="AJ8" s="251">
        <v>106</v>
      </c>
      <c r="AK8" s="298">
        <v>20</v>
      </c>
    </row>
    <row r="9" spans="1:41" s="31" customFormat="1" ht="12.75" customHeight="1" x14ac:dyDescent="0.2">
      <c r="A9" s="690"/>
      <c r="B9" s="543">
        <v>1</v>
      </c>
      <c r="C9" s="270">
        <v>0.96833000000000002</v>
      </c>
      <c r="D9" s="201">
        <v>2.086E-2</v>
      </c>
      <c r="E9" s="201">
        <v>5.5100000000000001E-3</v>
      </c>
      <c r="F9" s="201">
        <v>5.3E-3</v>
      </c>
      <c r="G9" s="543">
        <v>1</v>
      </c>
      <c r="H9" s="270">
        <v>0.71018000000000003</v>
      </c>
      <c r="I9" s="201">
        <v>0.21031</v>
      </c>
      <c r="J9" s="302">
        <v>7.9509999999999997E-2</v>
      </c>
      <c r="K9" s="690"/>
      <c r="L9" s="543">
        <v>1</v>
      </c>
      <c r="M9" s="270">
        <v>0.94386000000000003</v>
      </c>
      <c r="N9" s="201">
        <v>4.4229999999999998E-2</v>
      </c>
      <c r="O9" s="260">
        <v>1.192E-2</v>
      </c>
      <c r="P9" s="509">
        <v>1</v>
      </c>
      <c r="Q9" s="270">
        <v>0.98516999999999999</v>
      </c>
      <c r="R9" s="201">
        <v>1.464E-2</v>
      </c>
      <c r="S9" s="302">
        <v>2.0000000000000001E-4</v>
      </c>
      <c r="T9" s="690"/>
      <c r="U9" s="543">
        <v>1</v>
      </c>
      <c r="V9" s="270">
        <v>0.99838000000000005</v>
      </c>
      <c r="W9" s="201">
        <v>1.56E-3</v>
      </c>
      <c r="X9" s="260">
        <v>6.0000000000000002E-5</v>
      </c>
      <c r="Y9" s="509">
        <v>1</v>
      </c>
      <c r="Z9" s="270">
        <v>0.98729999999999996</v>
      </c>
      <c r="AA9" s="201">
        <v>1.1310000000000001E-2</v>
      </c>
      <c r="AB9" s="302">
        <v>1.4E-3</v>
      </c>
      <c r="AC9" s="752"/>
      <c r="AD9" s="543">
        <v>1</v>
      </c>
      <c r="AE9" s="270">
        <v>0.99907000000000001</v>
      </c>
      <c r="AF9" s="201">
        <v>6.8999999999999997E-4</v>
      </c>
      <c r="AG9" s="260">
        <v>2.4000000000000001E-4</v>
      </c>
      <c r="AH9" s="509">
        <v>1</v>
      </c>
      <c r="AI9" s="270">
        <v>0.99795</v>
      </c>
      <c r="AJ9" s="201">
        <v>1.72E-3</v>
      </c>
      <c r="AK9" s="302">
        <v>3.3E-4</v>
      </c>
    </row>
    <row r="10" spans="1:41" s="31" customFormat="1" ht="12.75" customHeight="1" x14ac:dyDescent="0.2">
      <c r="A10" s="690" t="s">
        <v>85</v>
      </c>
      <c r="B10" s="279">
        <v>883525</v>
      </c>
      <c r="C10" s="257">
        <v>879738</v>
      </c>
      <c r="D10" s="251">
        <v>2151</v>
      </c>
      <c r="E10" s="251">
        <v>1036</v>
      </c>
      <c r="F10" s="251">
        <v>600</v>
      </c>
      <c r="G10" s="279">
        <v>19131</v>
      </c>
      <c r="H10" s="261">
        <v>17796</v>
      </c>
      <c r="I10" s="251">
        <v>744</v>
      </c>
      <c r="J10" s="298">
        <v>591</v>
      </c>
      <c r="K10" s="690" t="s">
        <v>85</v>
      </c>
      <c r="L10" s="279">
        <v>75529</v>
      </c>
      <c r="M10" s="261">
        <v>75169</v>
      </c>
      <c r="N10" s="251">
        <v>169</v>
      </c>
      <c r="O10" s="262">
        <v>191</v>
      </c>
      <c r="P10" s="262">
        <v>64598</v>
      </c>
      <c r="Q10" s="261">
        <v>64061</v>
      </c>
      <c r="R10" s="251">
        <v>343</v>
      </c>
      <c r="S10" s="298">
        <v>194</v>
      </c>
      <c r="T10" s="690" t="s">
        <v>85</v>
      </c>
      <c r="U10" s="279">
        <v>641298</v>
      </c>
      <c r="V10" s="261">
        <v>640614</v>
      </c>
      <c r="W10" s="251">
        <v>624</v>
      </c>
      <c r="X10" s="262">
        <v>60</v>
      </c>
      <c r="Y10" s="262">
        <v>49556</v>
      </c>
      <c r="Z10" s="261">
        <v>49324</v>
      </c>
      <c r="AA10" s="251">
        <v>232</v>
      </c>
      <c r="AB10" s="298">
        <v>0</v>
      </c>
      <c r="AC10" s="691" t="s">
        <v>85</v>
      </c>
      <c r="AD10" s="279">
        <v>18778</v>
      </c>
      <c r="AE10" s="261">
        <v>18778</v>
      </c>
      <c r="AF10" s="251">
        <v>0</v>
      </c>
      <c r="AG10" s="262">
        <v>0</v>
      </c>
      <c r="AH10" s="262">
        <v>14035</v>
      </c>
      <c r="AI10" s="261">
        <v>13996</v>
      </c>
      <c r="AJ10" s="251">
        <v>39</v>
      </c>
      <c r="AK10" s="298">
        <v>0</v>
      </c>
    </row>
    <row r="11" spans="1:41" s="31" customFormat="1" ht="12.75" customHeight="1" x14ac:dyDescent="0.2">
      <c r="A11" s="690"/>
      <c r="B11" s="543">
        <v>1</v>
      </c>
      <c r="C11" s="270">
        <v>0.99570999999999998</v>
      </c>
      <c r="D11" s="201">
        <v>2.4299999999999999E-3</v>
      </c>
      <c r="E11" s="201">
        <v>1.17E-3</v>
      </c>
      <c r="F11" s="201">
        <v>6.8000000000000005E-4</v>
      </c>
      <c r="G11" s="543">
        <v>1</v>
      </c>
      <c r="H11" s="270">
        <v>0.93022000000000005</v>
      </c>
      <c r="I11" s="201">
        <v>3.8890000000000001E-2</v>
      </c>
      <c r="J11" s="302">
        <v>3.0890000000000001E-2</v>
      </c>
      <c r="K11" s="690"/>
      <c r="L11" s="543">
        <v>1</v>
      </c>
      <c r="M11" s="270">
        <v>0.99522999999999995</v>
      </c>
      <c r="N11" s="201">
        <v>2.2399999999999998E-3</v>
      </c>
      <c r="O11" s="260">
        <v>2.5300000000000001E-3</v>
      </c>
      <c r="P11" s="509">
        <v>1</v>
      </c>
      <c r="Q11" s="270">
        <v>0.99168999999999996</v>
      </c>
      <c r="R11" s="201">
        <v>5.3099999999999996E-3</v>
      </c>
      <c r="S11" s="302">
        <v>3.0000000000000001E-3</v>
      </c>
      <c r="T11" s="690"/>
      <c r="U11" s="543">
        <v>1</v>
      </c>
      <c r="V11" s="270">
        <v>0.99892999999999998</v>
      </c>
      <c r="W11" s="201">
        <v>9.7000000000000005E-4</v>
      </c>
      <c r="X11" s="260">
        <v>9.0000000000000006E-5</v>
      </c>
      <c r="Y11" s="509">
        <v>1</v>
      </c>
      <c r="Z11" s="270">
        <v>0.99531999999999998</v>
      </c>
      <c r="AA11" s="201">
        <v>4.6800000000000001E-3</v>
      </c>
      <c r="AB11" s="302" t="s">
        <v>452</v>
      </c>
      <c r="AC11" s="752"/>
      <c r="AD11" s="543">
        <v>1</v>
      </c>
      <c r="AE11" s="270">
        <v>1</v>
      </c>
      <c r="AF11" s="201" t="s">
        <v>452</v>
      </c>
      <c r="AG11" s="260" t="s">
        <v>452</v>
      </c>
      <c r="AH11" s="509">
        <v>1</v>
      </c>
      <c r="AI11" s="270">
        <v>0.99722</v>
      </c>
      <c r="AJ11" s="201">
        <v>2.7799999999999999E-3</v>
      </c>
      <c r="AK11" s="302" t="s">
        <v>452</v>
      </c>
    </row>
    <row r="12" spans="1:41" s="31" customFormat="1" ht="12.75" customHeight="1" x14ac:dyDescent="0.2">
      <c r="A12" s="690" t="s">
        <v>86</v>
      </c>
      <c r="B12" s="279">
        <v>238675</v>
      </c>
      <c r="C12" s="257">
        <v>235799</v>
      </c>
      <c r="D12" s="251">
        <v>2163</v>
      </c>
      <c r="E12" s="251">
        <v>469</v>
      </c>
      <c r="F12" s="251">
        <v>244</v>
      </c>
      <c r="G12" s="279">
        <v>4387</v>
      </c>
      <c r="H12" s="261">
        <v>2994</v>
      </c>
      <c r="I12" s="251">
        <v>1012</v>
      </c>
      <c r="J12" s="298">
        <v>381</v>
      </c>
      <c r="K12" s="690" t="s">
        <v>86</v>
      </c>
      <c r="L12" s="279">
        <v>21632</v>
      </c>
      <c r="M12" s="261">
        <v>21132</v>
      </c>
      <c r="N12" s="251">
        <v>428</v>
      </c>
      <c r="O12" s="262">
        <v>72</v>
      </c>
      <c r="P12" s="262">
        <v>32867</v>
      </c>
      <c r="Q12" s="261">
        <v>32578</v>
      </c>
      <c r="R12" s="251">
        <v>281</v>
      </c>
      <c r="S12" s="298">
        <v>8</v>
      </c>
      <c r="T12" s="690" t="s">
        <v>86</v>
      </c>
      <c r="U12" s="279">
        <v>137537</v>
      </c>
      <c r="V12" s="261">
        <v>137498</v>
      </c>
      <c r="W12" s="251">
        <v>39</v>
      </c>
      <c r="X12" s="262">
        <v>0</v>
      </c>
      <c r="Y12" s="262">
        <v>12768</v>
      </c>
      <c r="Z12" s="261">
        <v>12616</v>
      </c>
      <c r="AA12" s="251">
        <v>152</v>
      </c>
      <c r="AB12" s="298">
        <v>0</v>
      </c>
      <c r="AC12" s="691" t="s">
        <v>86</v>
      </c>
      <c r="AD12" s="279">
        <v>20147</v>
      </c>
      <c r="AE12" s="261">
        <v>20139</v>
      </c>
      <c r="AF12" s="251">
        <v>0</v>
      </c>
      <c r="AG12" s="262">
        <v>8</v>
      </c>
      <c r="AH12" s="262">
        <v>9093</v>
      </c>
      <c r="AI12" s="261">
        <v>8842</v>
      </c>
      <c r="AJ12" s="251">
        <v>251</v>
      </c>
      <c r="AK12" s="298">
        <v>0</v>
      </c>
    </row>
    <row r="13" spans="1:41" s="31" customFormat="1" ht="12.75" customHeight="1" x14ac:dyDescent="0.2">
      <c r="A13" s="690"/>
      <c r="B13" s="543">
        <v>1</v>
      </c>
      <c r="C13" s="270">
        <v>0.98794999999999999</v>
      </c>
      <c r="D13" s="201">
        <v>9.0600000000000003E-3</v>
      </c>
      <c r="E13" s="201">
        <v>1.97E-3</v>
      </c>
      <c r="F13" s="201">
        <v>1.0200000000000001E-3</v>
      </c>
      <c r="G13" s="543">
        <v>1</v>
      </c>
      <c r="H13" s="270">
        <v>0.68247000000000002</v>
      </c>
      <c r="I13" s="201">
        <v>0.23068</v>
      </c>
      <c r="J13" s="302">
        <v>8.6849999999999997E-2</v>
      </c>
      <c r="K13" s="690"/>
      <c r="L13" s="543">
        <v>1</v>
      </c>
      <c r="M13" s="270">
        <v>0.97689000000000004</v>
      </c>
      <c r="N13" s="201">
        <v>1.9789999999999999E-2</v>
      </c>
      <c r="O13" s="260">
        <v>3.3300000000000001E-3</v>
      </c>
      <c r="P13" s="509">
        <v>1</v>
      </c>
      <c r="Q13" s="270">
        <v>0.99121000000000004</v>
      </c>
      <c r="R13" s="201">
        <v>8.5500000000000003E-3</v>
      </c>
      <c r="S13" s="302">
        <v>2.4000000000000001E-4</v>
      </c>
      <c r="T13" s="690"/>
      <c r="U13" s="543">
        <v>1</v>
      </c>
      <c r="V13" s="270">
        <v>0.99972000000000005</v>
      </c>
      <c r="W13" s="201">
        <v>2.7999999999999998E-4</v>
      </c>
      <c r="X13" s="260" t="s">
        <v>452</v>
      </c>
      <c r="Y13" s="509">
        <v>1</v>
      </c>
      <c r="Z13" s="270">
        <v>0.98809999999999998</v>
      </c>
      <c r="AA13" s="201">
        <v>1.1900000000000001E-2</v>
      </c>
      <c r="AB13" s="302" t="s">
        <v>452</v>
      </c>
      <c r="AC13" s="752"/>
      <c r="AD13" s="543">
        <v>1</v>
      </c>
      <c r="AE13" s="270">
        <v>0.99960000000000004</v>
      </c>
      <c r="AF13" s="201" t="s">
        <v>452</v>
      </c>
      <c r="AG13" s="260">
        <v>4.0000000000000002E-4</v>
      </c>
      <c r="AH13" s="509">
        <v>1</v>
      </c>
      <c r="AI13" s="270">
        <v>0.97240000000000004</v>
      </c>
      <c r="AJ13" s="201">
        <v>2.76E-2</v>
      </c>
      <c r="AK13" s="302" t="s">
        <v>452</v>
      </c>
    </row>
    <row r="14" spans="1:41" s="31" customFormat="1" ht="12.75" customHeight="1" x14ac:dyDescent="0.2">
      <c r="A14" s="690" t="s">
        <v>87</v>
      </c>
      <c r="B14" s="279">
        <v>172566</v>
      </c>
      <c r="C14" s="257">
        <v>168729</v>
      </c>
      <c r="D14" s="251">
        <v>3417</v>
      </c>
      <c r="E14" s="251">
        <v>295</v>
      </c>
      <c r="F14" s="251">
        <v>125</v>
      </c>
      <c r="G14" s="279">
        <v>11105</v>
      </c>
      <c r="H14" s="261">
        <v>10162</v>
      </c>
      <c r="I14" s="251">
        <v>680</v>
      </c>
      <c r="J14" s="298">
        <v>263</v>
      </c>
      <c r="K14" s="690" t="s">
        <v>87</v>
      </c>
      <c r="L14" s="279">
        <v>14521</v>
      </c>
      <c r="M14" s="261">
        <v>13657</v>
      </c>
      <c r="N14" s="251">
        <v>832</v>
      </c>
      <c r="O14" s="262">
        <v>32</v>
      </c>
      <c r="P14" s="262">
        <v>15061</v>
      </c>
      <c r="Q14" s="261">
        <v>14005</v>
      </c>
      <c r="R14" s="251">
        <v>1056</v>
      </c>
      <c r="S14" s="298">
        <v>0</v>
      </c>
      <c r="T14" s="690" t="s">
        <v>87</v>
      </c>
      <c r="U14" s="279">
        <v>118875</v>
      </c>
      <c r="V14" s="261">
        <v>118381</v>
      </c>
      <c r="W14" s="251">
        <v>494</v>
      </c>
      <c r="X14" s="262">
        <v>0</v>
      </c>
      <c r="Y14" s="262">
        <v>7072</v>
      </c>
      <c r="Z14" s="261">
        <v>6765</v>
      </c>
      <c r="AA14" s="251">
        <v>307</v>
      </c>
      <c r="AB14" s="298">
        <v>0</v>
      </c>
      <c r="AC14" s="691" t="s">
        <v>87</v>
      </c>
      <c r="AD14" s="279">
        <v>1821</v>
      </c>
      <c r="AE14" s="261">
        <v>1773</v>
      </c>
      <c r="AF14" s="251">
        <v>48</v>
      </c>
      <c r="AG14" s="262">
        <v>0</v>
      </c>
      <c r="AH14" s="262">
        <v>3986</v>
      </c>
      <c r="AI14" s="261">
        <v>3986</v>
      </c>
      <c r="AJ14" s="251">
        <v>0</v>
      </c>
      <c r="AK14" s="298">
        <v>0</v>
      </c>
    </row>
    <row r="15" spans="1:41" s="31" customFormat="1" ht="12.75" customHeight="1" x14ac:dyDescent="0.2">
      <c r="A15" s="690"/>
      <c r="B15" s="543">
        <v>1</v>
      </c>
      <c r="C15" s="270">
        <v>0.97777000000000003</v>
      </c>
      <c r="D15" s="201">
        <v>1.9800000000000002E-2</v>
      </c>
      <c r="E15" s="201">
        <v>1.7099999999999999E-3</v>
      </c>
      <c r="F15" s="201">
        <v>7.2000000000000005E-4</v>
      </c>
      <c r="G15" s="543">
        <v>1</v>
      </c>
      <c r="H15" s="270">
        <v>0.91508</v>
      </c>
      <c r="I15" s="201">
        <v>6.123E-2</v>
      </c>
      <c r="J15" s="302">
        <v>2.368E-2</v>
      </c>
      <c r="K15" s="690"/>
      <c r="L15" s="543">
        <v>1</v>
      </c>
      <c r="M15" s="270">
        <v>0.9405</v>
      </c>
      <c r="N15" s="201">
        <v>5.7299999999999997E-2</v>
      </c>
      <c r="O15" s="260">
        <v>2.2000000000000001E-3</v>
      </c>
      <c r="P15" s="509">
        <v>1</v>
      </c>
      <c r="Q15" s="270">
        <v>0.92988999999999999</v>
      </c>
      <c r="R15" s="201">
        <v>7.0110000000000006E-2</v>
      </c>
      <c r="S15" s="302" t="s">
        <v>452</v>
      </c>
      <c r="T15" s="690"/>
      <c r="U15" s="543">
        <v>1</v>
      </c>
      <c r="V15" s="270">
        <v>0.99583999999999995</v>
      </c>
      <c r="W15" s="201">
        <v>4.1599999999999996E-3</v>
      </c>
      <c r="X15" s="260" t="s">
        <v>452</v>
      </c>
      <c r="Y15" s="509">
        <v>1</v>
      </c>
      <c r="Z15" s="270">
        <v>0.95659000000000005</v>
      </c>
      <c r="AA15" s="201">
        <v>4.3409999999999997E-2</v>
      </c>
      <c r="AB15" s="302" t="s">
        <v>452</v>
      </c>
      <c r="AC15" s="752"/>
      <c r="AD15" s="543">
        <v>1</v>
      </c>
      <c r="AE15" s="270">
        <v>0.97363999999999995</v>
      </c>
      <c r="AF15" s="201">
        <v>2.6360000000000001E-2</v>
      </c>
      <c r="AG15" s="260" t="s">
        <v>452</v>
      </c>
      <c r="AH15" s="509">
        <v>1</v>
      </c>
      <c r="AI15" s="270">
        <v>1</v>
      </c>
      <c r="AJ15" s="201" t="s">
        <v>452</v>
      </c>
      <c r="AK15" s="302" t="s">
        <v>452</v>
      </c>
    </row>
    <row r="16" spans="1:41" s="31" customFormat="1" ht="12.75" customHeight="1" x14ac:dyDescent="0.2">
      <c r="A16" s="690" t="s">
        <v>88</v>
      </c>
      <c r="B16" s="279">
        <v>228682</v>
      </c>
      <c r="C16" s="257">
        <v>227476</v>
      </c>
      <c r="D16" s="251">
        <v>382</v>
      </c>
      <c r="E16" s="251">
        <v>337</v>
      </c>
      <c r="F16" s="251">
        <v>487</v>
      </c>
      <c r="G16" s="279">
        <v>8467</v>
      </c>
      <c r="H16" s="261">
        <v>7958</v>
      </c>
      <c r="I16" s="251">
        <v>172</v>
      </c>
      <c r="J16" s="298">
        <v>337</v>
      </c>
      <c r="K16" s="690" t="s">
        <v>88</v>
      </c>
      <c r="L16" s="279">
        <v>40245</v>
      </c>
      <c r="M16" s="261">
        <v>40172</v>
      </c>
      <c r="N16" s="251">
        <v>73</v>
      </c>
      <c r="O16" s="262">
        <v>0</v>
      </c>
      <c r="P16" s="262">
        <v>20976</v>
      </c>
      <c r="Q16" s="261">
        <v>20954</v>
      </c>
      <c r="R16" s="251">
        <v>22</v>
      </c>
      <c r="S16" s="298">
        <v>0</v>
      </c>
      <c r="T16" s="690" t="s">
        <v>88</v>
      </c>
      <c r="U16" s="279">
        <v>127767</v>
      </c>
      <c r="V16" s="261">
        <v>127749</v>
      </c>
      <c r="W16" s="251">
        <v>18</v>
      </c>
      <c r="X16" s="262">
        <v>0</v>
      </c>
      <c r="Y16" s="262">
        <v>14224</v>
      </c>
      <c r="Z16" s="261">
        <v>14131</v>
      </c>
      <c r="AA16" s="251">
        <v>93</v>
      </c>
      <c r="AB16" s="298">
        <v>0</v>
      </c>
      <c r="AC16" s="691" t="s">
        <v>88</v>
      </c>
      <c r="AD16" s="279">
        <v>0</v>
      </c>
      <c r="AE16" s="261">
        <v>0</v>
      </c>
      <c r="AF16" s="251">
        <v>0</v>
      </c>
      <c r="AG16" s="262">
        <v>0</v>
      </c>
      <c r="AH16" s="262">
        <v>16516</v>
      </c>
      <c r="AI16" s="261">
        <v>16512</v>
      </c>
      <c r="AJ16" s="251">
        <v>4</v>
      </c>
      <c r="AK16" s="298">
        <v>0</v>
      </c>
    </row>
    <row r="17" spans="1:37" s="31" customFormat="1" ht="12.75" customHeight="1" x14ac:dyDescent="0.2">
      <c r="A17" s="690"/>
      <c r="B17" s="543">
        <v>1</v>
      </c>
      <c r="C17" s="270">
        <v>0.99473</v>
      </c>
      <c r="D17" s="201">
        <v>1.67E-3</v>
      </c>
      <c r="E17" s="201">
        <v>1.47E-3</v>
      </c>
      <c r="F17" s="201">
        <v>2.1299999999999999E-3</v>
      </c>
      <c r="G17" s="543">
        <v>1</v>
      </c>
      <c r="H17" s="270">
        <v>0.93988000000000005</v>
      </c>
      <c r="I17" s="201">
        <v>2.0310000000000002E-2</v>
      </c>
      <c r="J17" s="302">
        <v>3.9800000000000002E-2</v>
      </c>
      <c r="K17" s="690"/>
      <c r="L17" s="543">
        <v>1</v>
      </c>
      <c r="M17" s="270">
        <v>0.99819000000000002</v>
      </c>
      <c r="N17" s="201">
        <v>1.81E-3</v>
      </c>
      <c r="O17" s="260" t="s">
        <v>452</v>
      </c>
      <c r="P17" s="509">
        <v>1</v>
      </c>
      <c r="Q17" s="270">
        <v>0.99895</v>
      </c>
      <c r="R17" s="201">
        <v>1.0499999999999999E-3</v>
      </c>
      <c r="S17" s="302" t="s">
        <v>452</v>
      </c>
      <c r="T17" s="690"/>
      <c r="U17" s="543">
        <v>1</v>
      </c>
      <c r="V17" s="270">
        <v>0.99985999999999997</v>
      </c>
      <c r="W17" s="201">
        <v>1.3999999999999999E-4</v>
      </c>
      <c r="X17" s="260" t="s">
        <v>452</v>
      </c>
      <c r="Y17" s="509">
        <v>1</v>
      </c>
      <c r="Z17" s="270">
        <v>0.99346000000000001</v>
      </c>
      <c r="AA17" s="201">
        <v>6.5399999999999998E-3</v>
      </c>
      <c r="AB17" s="302" t="s">
        <v>452</v>
      </c>
      <c r="AC17" s="752"/>
      <c r="AD17" s="543" t="s">
        <v>452</v>
      </c>
      <c r="AE17" s="270" t="s">
        <v>452</v>
      </c>
      <c r="AF17" s="201" t="s">
        <v>452</v>
      </c>
      <c r="AG17" s="260" t="s">
        <v>452</v>
      </c>
      <c r="AH17" s="509">
        <v>1</v>
      </c>
      <c r="AI17" s="270">
        <v>0.99975999999999998</v>
      </c>
      <c r="AJ17" s="201">
        <v>2.4000000000000001E-4</v>
      </c>
      <c r="AK17" s="302" t="s">
        <v>452</v>
      </c>
    </row>
    <row r="18" spans="1:37" s="31" customFormat="1" ht="12.75" customHeight="1" x14ac:dyDescent="0.2">
      <c r="A18" s="690" t="s">
        <v>89</v>
      </c>
      <c r="B18" s="279">
        <v>1383474</v>
      </c>
      <c r="C18" s="257">
        <v>1370772</v>
      </c>
      <c r="D18" s="251">
        <v>6434</v>
      </c>
      <c r="E18" s="251">
        <v>5424</v>
      </c>
      <c r="F18" s="251">
        <v>844</v>
      </c>
      <c r="G18" s="279">
        <v>36303</v>
      </c>
      <c r="H18" s="261">
        <v>29859</v>
      </c>
      <c r="I18" s="251">
        <v>3205</v>
      </c>
      <c r="J18" s="298">
        <v>3239</v>
      </c>
      <c r="K18" s="690" t="s">
        <v>89</v>
      </c>
      <c r="L18" s="279">
        <v>106667</v>
      </c>
      <c r="M18" s="261">
        <v>104171</v>
      </c>
      <c r="N18" s="251">
        <v>1146</v>
      </c>
      <c r="O18" s="262">
        <v>1350</v>
      </c>
      <c r="P18" s="262">
        <v>195992</v>
      </c>
      <c r="Q18" s="261">
        <v>194193</v>
      </c>
      <c r="R18" s="251">
        <v>1040</v>
      </c>
      <c r="S18" s="298">
        <v>759</v>
      </c>
      <c r="T18" s="690" t="s">
        <v>89</v>
      </c>
      <c r="U18" s="279">
        <v>860746</v>
      </c>
      <c r="V18" s="261">
        <v>860205</v>
      </c>
      <c r="W18" s="251">
        <v>473</v>
      </c>
      <c r="X18" s="262">
        <v>68</v>
      </c>
      <c r="Y18" s="262">
        <v>123607</v>
      </c>
      <c r="Z18" s="261">
        <v>123058</v>
      </c>
      <c r="AA18" s="251">
        <v>541</v>
      </c>
      <c r="AB18" s="298">
        <v>8</v>
      </c>
      <c r="AC18" s="691" t="s">
        <v>89</v>
      </c>
      <c r="AD18" s="279">
        <v>18832</v>
      </c>
      <c r="AE18" s="261">
        <v>18830</v>
      </c>
      <c r="AF18" s="251">
        <v>2</v>
      </c>
      <c r="AG18" s="262">
        <v>0</v>
      </c>
      <c r="AH18" s="262">
        <v>40483</v>
      </c>
      <c r="AI18" s="261">
        <v>40456</v>
      </c>
      <c r="AJ18" s="251">
        <v>27</v>
      </c>
      <c r="AK18" s="298">
        <v>0</v>
      </c>
    </row>
    <row r="19" spans="1:37" s="31" customFormat="1" ht="12.75" customHeight="1" x14ac:dyDescent="0.2">
      <c r="A19" s="690"/>
      <c r="B19" s="543">
        <v>1</v>
      </c>
      <c r="C19" s="270">
        <v>0.99082000000000003</v>
      </c>
      <c r="D19" s="201">
        <v>4.6499999999999996E-3</v>
      </c>
      <c r="E19" s="201">
        <v>3.9199999999999999E-3</v>
      </c>
      <c r="F19" s="201">
        <v>6.0999999999999997E-4</v>
      </c>
      <c r="G19" s="543">
        <v>1</v>
      </c>
      <c r="H19" s="270">
        <v>0.82249000000000005</v>
      </c>
      <c r="I19" s="201">
        <v>8.8279999999999997E-2</v>
      </c>
      <c r="J19" s="302">
        <v>8.9219999999999994E-2</v>
      </c>
      <c r="K19" s="690"/>
      <c r="L19" s="543">
        <v>1</v>
      </c>
      <c r="M19" s="270">
        <v>0.97660000000000002</v>
      </c>
      <c r="N19" s="201">
        <v>1.074E-2</v>
      </c>
      <c r="O19" s="260">
        <v>1.2659999999999999E-2</v>
      </c>
      <c r="P19" s="509">
        <v>1</v>
      </c>
      <c r="Q19" s="270">
        <v>0.99082000000000003</v>
      </c>
      <c r="R19" s="201">
        <v>5.3099999999999996E-3</v>
      </c>
      <c r="S19" s="302">
        <v>3.8700000000000002E-3</v>
      </c>
      <c r="T19" s="690"/>
      <c r="U19" s="543">
        <v>1</v>
      </c>
      <c r="V19" s="270">
        <v>0.99936999999999998</v>
      </c>
      <c r="W19" s="201">
        <v>5.5000000000000003E-4</v>
      </c>
      <c r="X19" s="260">
        <v>8.0000000000000007E-5</v>
      </c>
      <c r="Y19" s="509">
        <v>1</v>
      </c>
      <c r="Z19" s="270">
        <v>0.99556</v>
      </c>
      <c r="AA19" s="201">
        <v>4.3800000000000002E-3</v>
      </c>
      <c r="AB19" s="302">
        <v>6.0000000000000002E-5</v>
      </c>
      <c r="AC19" s="752"/>
      <c r="AD19" s="543">
        <v>1</v>
      </c>
      <c r="AE19" s="270">
        <v>0.99988999999999995</v>
      </c>
      <c r="AF19" s="201">
        <v>1.1E-4</v>
      </c>
      <c r="AG19" s="260" t="s">
        <v>452</v>
      </c>
      <c r="AH19" s="509">
        <v>1</v>
      </c>
      <c r="AI19" s="270">
        <v>0.99933000000000005</v>
      </c>
      <c r="AJ19" s="201">
        <v>6.7000000000000002E-4</v>
      </c>
      <c r="AK19" s="302" t="s">
        <v>452</v>
      </c>
    </row>
    <row r="20" spans="1:37" s="31" customFormat="1" ht="12.75" customHeight="1" x14ac:dyDescent="0.2">
      <c r="A20" s="690" t="s">
        <v>90</v>
      </c>
      <c r="B20" s="279">
        <v>141343</v>
      </c>
      <c r="C20" s="257">
        <v>138408</v>
      </c>
      <c r="D20" s="251">
        <v>2650</v>
      </c>
      <c r="E20" s="251">
        <v>268</v>
      </c>
      <c r="F20" s="251">
        <v>17</v>
      </c>
      <c r="G20" s="279">
        <v>4230</v>
      </c>
      <c r="H20" s="261">
        <v>2297</v>
      </c>
      <c r="I20" s="251">
        <v>1847</v>
      </c>
      <c r="J20" s="298">
        <v>86</v>
      </c>
      <c r="K20" s="690" t="s">
        <v>90</v>
      </c>
      <c r="L20" s="279">
        <v>13386</v>
      </c>
      <c r="M20" s="261">
        <v>12811</v>
      </c>
      <c r="N20" s="251">
        <v>449</v>
      </c>
      <c r="O20" s="262">
        <v>126</v>
      </c>
      <c r="P20" s="262">
        <v>23136</v>
      </c>
      <c r="Q20" s="261">
        <v>22960</v>
      </c>
      <c r="R20" s="251">
        <v>176</v>
      </c>
      <c r="S20" s="298">
        <v>0</v>
      </c>
      <c r="T20" s="690" t="s">
        <v>90</v>
      </c>
      <c r="U20" s="279">
        <v>58801</v>
      </c>
      <c r="V20" s="261">
        <v>58733</v>
      </c>
      <c r="W20" s="251">
        <v>12</v>
      </c>
      <c r="X20" s="262">
        <v>56</v>
      </c>
      <c r="Y20" s="262">
        <v>4780</v>
      </c>
      <c r="Z20" s="261">
        <v>4668</v>
      </c>
      <c r="AA20" s="251">
        <v>112</v>
      </c>
      <c r="AB20" s="298">
        <v>0</v>
      </c>
      <c r="AC20" s="691" t="s">
        <v>90</v>
      </c>
      <c r="AD20" s="279">
        <v>32955</v>
      </c>
      <c r="AE20" s="261">
        <v>32901</v>
      </c>
      <c r="AF20" s="251">
        <v>54</v>
      </c>
      <c r="AG20" s="262">
        <v>0</v>
      </c>
      <c r="AH20" s="262">
        <v>4038</v>
      </c>
      <c r="AI20" s="261">
        <v>4038</v>
      </c>
      <c r="AJ20" s="251">
        <v>0</v>
      </c>
      <c r="AK20" s="298">
        <v>0</v>
      </c>
    </row>
    <row r="21" spans="1:37" s="31" customFormat="1" ht="12.75" customHeight="1" x14ac:dyDescent="0.2">
      <c r="A21" s="690"/>
      <c r="B21" s="543">
        <v>1</v>
      </c>
      <c r="C21" s="270">
        <v>0.97923000000000004</v>
      </c>
      <c r="D21" s="201">
        <v>1.8749999999999999E-2</v>
      </c>
      <c r="E21" s="201">
        <v>1.9E-3</v>
      </c>
      <c r="F21" s="201">
        <v>1.2E-4</v>
      </c>
      <c r="G21" s="543">
        <v>1</v>
      </c>
      <c r="H21" s="270">
        <v>0.54303000000000001</v>
      </c>
      <c r="I21" s="201">
        <v>0.43663999999999997</v>
      </c>
      <c r="J21" s="302">
        <v>2.0330000000000001E-2</v>
      </c>
      <c r="K21" s="690"/>
      <c r="L21" s="543">
        <v>1</v>
      </c>
      <c r="M21" s="270">
        <v>0.95704</v>
      </c>
      <c r="N21" s="201">
        <v>3.354E-2</v>
      </c>
      <c r="O21" s="260">
        <v>9.41E-3</v>
      </c>
      <c r="P21" s="509">
        <v>1</v>
      </c>
      <c r="Q21" s="270">
        <v>0.99238999999999999</v>
      </c>
      <c r="R21" s="201">
        <v>7.6099999999999996E-3</v>
      </c>
      <c r="S21" s="302" t="s">
        <v>452</v>
      </c>
      <c r="T21" s="690"/>
      <c r="U21" s="543">
        <v>1</v>
      </c>
      <c r="V21" s="270">
        <v>0.99883999999999995</v>
      </c>
      <c r="W21" s="201">
        <v>2.0000000000000001E-4</v>
      </c>
      <c r="X21" s="260">
        <v>9.5E-4</v>
      </c>
      <c r="Y21" s="509">
        <v>1</v>
      </c>
      <c r="Z21" s="270">
        <v>0.97657000000000005</v>
      </c>
      <c r="AA21" s="201">
        <v>2.3429999999999999E-2</v>
      </c>
      <c r="AB21" s="302" t="s">
        <v>452</v>
      </c>
      <c r="AC21" s="752"/>
      <c r="AD21" s="543">
        <v>1</v>
      </c>
      <c r="AE21" s="270">
        <v>0.99836000000000003</v>
      </c>
      <c r="AF21" s="201">
        <v>1.64E-3</v>
      </c>
      <c r="AG21" s="260" t="s">
        <v>452</v>
      </c>
      <c r="AH21" s="509">
        <v>1</v>
      </c>
      <c r="AI21" s="270">
        <v>1</v>
      </c>
      <c r="AJ21" s="201" t="s">
        <v>452</v>
      </c>
      <c r="AK21" s="302" t="s">
        <v>452</v>
      </c>
    </row>
    <row r="22" spans="1:37" s="31" customFormat="1" ht="12.75" customHeight="1" x14ac:dyDescent="0.2">
      <c r="A22" s="690" t="s">
        <v>91</v>
      </c>
      <c r="B22" s="279">
        <v>2340840</v>
      </c>
      <c r="C22" s="257">
        <v>2325970</v>
      </c>
      <c r="D22" s="251">
        <v>10762</v>
      </c>
      <c r="E22" s="251">
        <v>2861</v>
      </c>
      <c r="F22" s="251">
        <v>1247</v>
      </c>
      <c r="G22" s="279">
        <v>109382</v>
      </c>
      <c r="H22" s="261">
        <v>102529</v>
      </c>
      <c r="I22" s="251">
        <v>5010</v>
      </c>
      <c r="J22" s="298">
        <v>1843</v>
      </c>
      <c r="K22" s="690" t="s">
        <v>91</v>
      </c>
      <c r="L22" s="279">
        <v>122944</v>
      </c>
      <c r="M22" s="261">
        <v>119736</v>
      </c>
      <c r="N22" s="251">
        <v>2444</v>
      </c>
      <c r="O22" s="262">
        <v>764</v>
      </c>
      <c r="P22" s="262">
        <v>233321</v>
      </c>
      <c r="Q22" s="261">
        <v>231228</v>
      </c>
      <c r="R22" s="251">
        <v>1911</v>
      </c>
      <c r="S22" s="298">
        <v>182</v>
      </c>
      <c r="T22" s="690" t="s">
        <v>91</v>
      </c>
      <c r="U22" s="279">
        <v>1209152</v>
      </c>
      <c r="V22" s="261">
        <v>1208275</v>
      </c>
      <c r="W22" s="251">
        <v>829</v>
      </c>
      <c r="X22" s="262">
        <v>48</v>
      </c>
      <c r="Y22" s="262">
        <v>309219</v>
      </c>
      <c r="Z22" s="261">
        <v>308678</v>
      </c>
      <c r="AA22" s="251">
        <v>517</v>
      </c>
      <c r="AB22" s="298">
        <v>24</v>
      </c>
      <c r="AC22" s="691" t="s">
        <v>91</v>
      </c>
      <c r="AD22" s="279">
        <v>221347</v>
      </c>
      <c r="AE22" s="261">
        <v>221323</v>
      </c>
      <c r="AF22" s="251">
        <v>24</v>
      </c>
      <c r="AG22" s="262">
        <v>0</v>
      </c>
      <c r="AH22" s="262">
        <v>134228</v>
      </c>
      <c r="AI22" s="261">
        <v>134201</v>
      </c>
      <c r="AJ22" s="251">
        <v>27</v>
      </c>
      <c r="AK22" s="298">
        <v>0</v>
      </c>
    </row>
    <row r="23" spans="1:37" s="31" customFormat="1" ht="12.75" customHeight="1" x14ac:dyDescent="0.2">
      <c r="A23" s="690"/>
      <c r="B23" s="543">
        <v>1</v>
      </c>
      <c r="C23" s="270">
        <v>0.99365000000000003</v>
      </c>
      <c r="D23" s="201">
        <v>4.5999999999999999E-3</v>
      </c>
      <c r="E23" s="201">
        <v>1.2199999999999999E-3</v>
      </c>
      <c r="F23" s="201">
        <v>5.2999999999999998E-4</v>
      </c>
      <c r="G23" s="543">
        <v>1</v>
      </c>
      <c r="H23" s="270">
        <v>0.93735000000000002</v>
      </c>
      <c r="I23" s="201">
        <v>4.58E-2</v>
      </c>
      <c r="J23" s="302">
        <v>1.685E-2</v>
      </c>
      <c r="K23" s="690"/>
      <c r="L23" s="543">
        <v>1</v>
      </c>
      <c r="M23" s="270">
        <v>0.97391000000000005</v>
      </c>
      <c r="N23" s="201">
        <v>1.9879999999999998E-2</v>
      </c>
      <c r="O23" s="260">
        <v>6.2100000000000002E-3</v>
      </c>
      <c r="P23" s="509">
        <v>1</v>
      </c>
      <c r="Q23" s="270">
        <v>0.99102999999999997</v>
      </c>
      <c r="R23" s="201">
        <v>8.1899999999999994E-3</v>
      </c>
      <c r="S23" s="302">
        <v>7.7999999999999999E-4</v>
      </c>
      <c r="T23" s="690"/>
      <c r="U23" s="543">
        <v>1</v>
      </c>
      <c r="V23" s="270">
        <v>0.99926999999999999</v>
      </c>
      <c r="W23" s="201">
        <v>6.8999999999999997E-4</v>
      </c>
      <c r="X23" s="260">
        <v>4.0000000000000003E-5</v>
      </c>
      <c r="Y23" s="509">
        <v>1</v>
      </c>
      <c r="Z23" s="270">
        <v>0.99824999999999997</v>
      </c>
      <c r="AA23" s="201">
        <v>1.67E-3</v>
      </c>
      <c r="AB23" s="302">
        <v>8.0000000000000007E-5</v>
      </c>
      <c r="AC23" s="752"/>
      <c r="AD23" s="543">
        <v>1</v>
      </c>
      <c r="AE23" s="270">
        <v>0.99988999999999995</v>
      </c>
      <c r="AF23" s="201">
        <v>1.1E-4</v>
      </c>
      <c r="AG23" s="260" t="s">
        <v>452</v>
      </c>
      <c r="AH23" s="509">
        <v>1</v>
      </c>
      <c r="AI23" s="270">
        <v>0.99980000000000002</v>
      </c>
      <c r="AJ23" s="201">
        <v>2.0000000000000001E-4</v>
      </c>
      <c r="AK23" s="302" t="s">
        <v>452</v>
      </c>
    </row>
    <row r="24" spans="1:37" s="31" customFormat="1" ht="12.75" customHeight="1" x14ac:dyDescent="0.2">
      <c r="A24" s="690" t="s">
        <v>92</v>
      </c>
      <c r="B24" s="279">
        <v>2829141</v>
      </c>
      <c r="C24" s="257">
        <v>2784356</v>
      </c>
      <c r="D24" s="251">
        <v>32624</v>
      </c>
      <c r="E24" s="251">
        <v>10186</v>
      </c>
      <c r="F24" s="251">
        <v>1975</v>
      </c>
      <c r="G24" s="279">
        <v>86322</v>
      </c>
      <c r="H24" s="261">
        <v>63191</v>
      </c>
      <c r="I24" s="251">
        <v>17162</v>
      </c>
      <c r="J24" s="298">
        <v>5969</v>
      </c>
      <c r="K24" s="690" t="s">
        <v>92</v>
      </c>
      <c r="L24" s="279">
        <v>205661</v>
      </c>
      <c r="M24" s="261">
        <v>196902</v>
      </c>
      <c r="N24" s="251">
        <v>5245</v>
      </c>
      <c r="O24" s="262">
        <v>3514</v>
      </c>
      <c r="P24" s="262">
        <v>342878</v>
      </c>
      <c r="Q24" s="261">
        <v>337677</v>
      </c>
      <c r="R24" s="251">
        <v>4920</v>
      </c>
      <c r="S24" s="298">
        <v>281</v>
      </c>
      <c r="T24" s="690" t="s">
        <v>92</v>
      </c>
      <c r="U24" s="279">
        <v>1731283</v>
      </c>
      <c r="V24" s="261">
        <v>1729270</v>
      </c>
      <c r="W24" s="251">
        <v>1716</v>
      </c>
      <c r="X24" s="262">
        <v>297</v>
      </c>
      <c r="Y24" s="262">
        <v>234128</v>
      </c>
      <c r="Z24" s="261">
        <v>230801</v>
      </c>
      <c r="AA24" s="251">
        <v>3213</v>
      </c>
      <c r="AB24" s="298">
        <v>114</v>
      </c>
      <c r="AC24" s="691" t="s">
        <v>92</v>
      </c>
      <c r="AD24" s="279">
        <v>172019</v>
      </c>
      <c r="AE24" s="261">
        <v>171862</v>
      </c>
      <c r="AF24" s="251">
        <v>157</v>
      </c>
      <c r="AG24" s="262">
        <v>0</v>
      </c>
      <c r="AH24" s="262">
        <v>54875</v>
      </c>
      <c r="AI24" s="261">
        <v>54653</v>
      </c>
      <c r="AJ24" s="251">
        <v>211</v>
      </c>
      <c r="AK24" s="298">
        <v>11</v>
      </c>
    </row>
    <row r="25" spans="1:37" s="31" customFormat="1" ht="12.75" customHeight="1" x14ac:dyDescent="0.2">
      <c r="A25" s="690"/>
      <c r="B25" s="543">
        <v>1</v>
      </c>
      <c r="C25" s="270">
        <v>0.98416999999999999</v>
      </c>
      <c r="D25" s="201">
        <v>1.153E-2</v>
      </c>
      <c r="E25" s="201">
        <v>3.5999999999999999E-3</v>
      </c>
      <c r="F25" s="201">
        <v>6.9999999999999999E-4</v>
      </c>
      <c r="G25" s="543">
        <v>1</v>
      </c>
      <c r="H25" s="270">
        <v>0.73204000000000002</v>
      </c>
      <c r="I25" s="201">
        <v>0.19880999999999999</v>
      </c>
      <c r="J25" s="302">
        <v>6.9150000000000003E-2</v>
      </c>
      <c r="K25" s="690"/>
      <c r="L25" s="543">
        <v>1</v>
      </c>
      <c r="M25" s="270">
        <v>0.95740999999999998</v>
      </c>
      <c r="N25" s="201">
        <v>2.5499999999999998E-2</v>
      </c>
      <c r="O25" s="260">
        <v>1.7090000000000001E-2</v>
      </c>
      <c r="P25" s="509">
        <v>1</v>
      </c>
      <c r="Q25" s="270">
        <v>0.98482999999999998</v>
      </c>
      <c r="R25" s="201">
        <v>1.435E-2</v>
      </c>
      <c r="S25" s="302">
        <v>8.1999999999999998E-4</v>
      </c>
      <c r="T25" s="690"/>
      <c r="U25" s="543">
        <v>1</v>
      </c>
      <c r="V25" s="270">
        <v>0.99883999999999995</v>
      </c>
      <c r="W25" s="201">
        <v>9.8999999999999999E-4</v>
      </c>
      <c r="X25" s="260">
        <v>1.7000000000000001E-4</v>
      </c>
      <c r="Y25" s="509">
        <v>1</v>
      </c>
      <c r="Z25" s="270">
        <v>0.98579000000000006</v>
      </c>
      <c r="AA25" s="201">
        <v>1.372E-2</v>
      </c>
      <c r="AB25" s="302">
        <v>4.8999999999999998E-4</v>
      </c>
      <c r="AC25" s="752"/>
      <c r="AD25" s="543">
        <v>1</v>
      </c>
      <c r="AE25" s="270">
        <v>0.99909000000000003</v>
      </c>
      <c r="AF25" s="201">
        <v>9.1E-4</v>
      </c>
      <c r="AG25" s="260" t="s">
        <v>452</v>
      </c>
      <c r="AH25" s="509">
        <v>1</v>
      </c>
      <c r="AI25" s="270">
        <v>0.99595</v>
      </c>
      <c r="AJ25" s="201">
        <v>3.8500000000000001E-3</v>
      </c>
      <c r="AK25" s="302">
        <v>2.0000000000000001E-4</v>
      </c>
    </row>
    <row r="26" spans="1:37" s="31" customFormat="1" ht="12.75" customHeight="1" x14ac:dyDescent="0.2">
      <c r="A26" s="690" t="s">
        <v>93</v>
      </c>
      <c r="B26" s="279">
        <v>885638</v>
      </c>
      <c r="C26" s="257">
        <v>874735</v>
      </c>
      <c r="D26" s="251">
        <v>7227</v>
      </c>
      <c r="E26" s="251">
        <v>3333</v>
      </c>
      <c r="F26" s="251">
        <v>343</v>
      </c>
      <c r="G26" s="279">
        <v>44817</v>
      </c>
      <c r="H26" s="261">
        <v>40069</v>
      </c>
      <c r="I26" s="251">
        <v>2815</v>
      </c>
      <c r="J26" s="298">
        <v>1933</v>
      </c>
      <c r="K26" s="690" t="s">
        <v>93</v>
      </c>
      <c r="L26" s="279">
        <v>75409</v>
      </c>
      <c r="M26" s="261">
        <v>72225</v>
      </c>
      <c r="N26" s="251">
        <v>2011</v>
      </c>
      <c r="O26" s="262">
        <v>1173</v>
      </c>
      <c r="P26" s="262">
        <v>142061</v>
      </c>
      <c r="Q26" s="261">
        <v>140182</v>
      </c>
      <c r="R26" s="251">
        <v>1785</v>
      </c>
      <c r="S26" s="298">
        <v>94</v>
      </c>
      <c r="T26" s="690" t="s">
        <v>93</v>
      </c>
      <c r="U26" s="279">
        <v>529977</v>
      </c>
      <c r="V26" s="261">
        <v>529585</v>
      </c>
      <c r="W26" s="251">
        <v>259</v>
      </c>
      <c r="X26" s="262">
        <v>133</v>
      </c>
      <c r="Y26" s="262">
        <v>40586</v>
      </c>
      <c r="Z26" s="261">
        <v>40272</v>
      </c>
      <c r="AA26" s="251">
        <v>314</v>
      </c>
      <c r="AB26" s="298">
        <v>0</v>
      </c>
      <c r="AC26" s="691" t="s">
        <v>93</v>
      </c>
      <c r="AD26" s="279">
        <v>37375</v>
      </c>
      <c r="AE26" s="261">
        <v>37344</v>
      </c>
      <c r="AF26" s="251">
        <v>31</v>
      </c>
      <c r="AG26" s="262">
        <v>0</v>
      </c>
      <c r="AH26" s="262">
        <v>15070</v>
      </c>
      <c r="AI26" s="261">
        <v>15058</v>
      </c>
      <c r="AJ26" s="251">
        <v>12</v>
      </c>
      <c r="AK26" s="298">
        <v>0</v>
      </c>
    </row>
    <row r="27" spans="1:37" s="31" customFormat="1" ht="12.75" customHeight="1" x14ac:dyDescent="0.2">
      <c r="A27" s="690"/>
      <c r="B27" s="543">
        <v>1</v>
      </c>
      <c r="C27" s="270">
        <v>0.98768999999999996</v>
      </c>
      <c r="D27" s="201">
        <v>8.1600000000000006E-3</v>
      </c>
      <c r="E27" s="201">
        <v>3.7599999999999999E-3</v>
      </c>
      <c r="F27" s="201">
        <v>3.8999999999999999E-4</v>
      </c>
      <c r="G27" s="543">
        <v>1</v>
      </c>
      <c r="H27" s="270">
        <v>0.89405999999999997</v>
      </c>
      <c r="I27" s="201">
        <v>6.2810000000000005E-2</v>
      </c>
      <c r="J27" s="302">
        <v>4.3130000000000002E-2</v>
      </c>
      <c r="K27" s="690"/>
      <c r="L27" s="543">
        <v>1</v>
      </c>
      <c r="M27" s="270">
        <v>0.95777999999999996</v>
      </c>
      <c r="N27" s="201">
        <v>2.6669999999999999E-2</v>
      </c>
      <c r="O27" s="260">
        <v>1.5559999999999999E-2</v>
      </c>
      <c r="P27" s="509">
        <v>1</v>
      </c>
      <c r="Q27" s="270">
        <v>0.98677000000000004</v>
      </c>
      <c r="R27" s="201">
        <v>1.257E-2</v>
      </c>
      <c r="S27" s="302">
        <v>6.6E-4</v>
      </c>
      <c r="T27" s="690"/>
      <c r="U27" s="543">
        <v>1</v>
      </c>
      <c r="V27" s="270">
        <v>0.99926000000000004</v>
      </c>
      <c r="W27" s="201">
        <v>4.8999999999999998E-4</v>
      </c>
      <c r="X27" s="260">
        <v>2.5000000000000001E-4</v>
      </c>
      <c r="Y27" s="509">
        <v>1</v>
      </c>
      <c r="Z27" s="270">
        <v>0.99226000000000003</v>
      </c>
      <c r="AA27" s="201">
        <v>7.7400000000000004E-3</v>
      </c>
      <c r="AB27" s="302" t="s">
        <v>452</v>
      </c>
      <c r="AC27" s="752"/>
      <c r="AD27" s="543">
        <v>1</v>
      </c>
      <c r="AE27" s="270">
        <v>0.99917</v>
      </c>
      <c r="AF27" s="201">
        <v>8.3000000000000001E-4</v>
      </c>
      <c r="AG27" s="260" t="s">
        <v>452</v>
      </c>
      <c r="AH27" s="509">
        <v>1</v>
      </c>
      <c r="AI27" s="270">
        <v>0.99919999999999998</v>
      </c>
      <c r="AJ27" s="201">
        <v>8.0000000000000004E-4</v>
      </c>
      <c r="AK27" s="302" t="s">
        <v>452</v>
      </c>
    </row>
    <row r="28" spans="1:37" s="31" customFormat="1" ht="12.75" customHeight="1" x14ac:dyDescent="0.2">
      <c r="A28" s="690" t="s">
        <v>94</v>
      </c>
      <c r="B28" s="279">
        <v>185945</v>
      </c>
      <c r="C28" s="257">
        <v>180226</v>
      </c>
      <c r="D28" s="251">
        <v>3224</v>
      </c>
      <c r="E28" s="251">
        <v>2461</v>
      </c>
      <c r="F28" s="251">
        <v>34</v>
      </c>
      <c r="G28" s="279">
        <v>7363</v>
      </c>
      <c r="H28" s="261">
        <v>3617</v>
      </c>
      <c r="I28" s="251">
        <v>1451</v>
      </c>
      <c r="J28" s="298">
        <v>2295</v>
      </c>
      <c r="K28" s="690" t="s">
        <v>94</v>
      </c>
      <c r="L28" s="279">
        <v>20176</v>
      </c>
      <c r="M28" s="261">
        <v>19479</v>
      </c>
      <c r="N28" s="251">
        <v>570</v>
      </c>
      <c r="O28" s="262">
        <v>127</v>
      </c>
      <c r="P28" s="262">
        <v>32536</v>
      </c>
      <c r="Q28" s="261">
        <v>31554</v>
      </c>
      <c r="R28" s="251">
        <v>948</v>
      </c>
      <c r="S28" s="298">
        <v>34</v>
      </c>
      <c r="T28" s="690" t="s">
        <v>94</v>
      </c>
      <c r="U28" s="279">
        <v>103634</v>
      </c>
      <c r="V28" s="261">
        <v>103574</v>
      </c>
      <c r="W28" s="251">
        <v>55</v>
      </c>
      <c r="X28" s="262">
        <v>5</v>
      </c>
      <c r="Y28" s="262">
        <v>6196</v>
      </c>
      <c r="Z28" s="261">
        <v>6002</v>
      </c>
      <c r="AA28" s="251">
        <v>194</v>
      </c>
      <c r="AB28" s="298">
        <v>0</v>
      </c>
      <c r="AC28" s="691" t="s">
        <v>94</v>
      </c>
      <c r="AD28" s="279">
        <v>8031</v>
      </c>
      <c r="AE28" s="261">
        <v>8031</v>
      </c>
      <c r="AF28" s="251">
        <v>0</v>
      </c>
      <c r="AG28" s="262">
        <v>0</v>
      </c>
      <c r="AH28" s="262">
        <v>7975</v>
      </c>
      <c r="AI28" s="261">
        <v>7969</v>
      </c>
      <c r="AJ28" s="251">
        <v>6</v>
      </c>
      <c r="AK28" s="298">
        <v>0</v>
      </c>
    </row>
    <row r="29" spans="1:37" s="31" customFormat="1" ht="12.75" customHeight="1" x14ac:dyDescent="0.2">
      <c r="A29" s="690"/>
      <c r="B29" s="543">
        <v>1</v>
      </c>
      <c r="C29" s="270">
        <v>0.96923999999999999</v>
      </c>
      <c r="D29" s="201">
        <v>1.7340000000000001E-2</v>
      </c>
      <c r="E29" s="201">
        <v>1.324E-2</v>
      </c>
      <c r="F29" s="201">
        <v>1.8000000000000001E-4</v>
      </c>
      <c r="G29" s="543">
        <v>1</v>
      </c>
      <c r="H29" s="270">
        <v>0.49124000000000001</v>
      </c>
      <c r="I29" s="201">
        <v>0.19707</v>
      </c>
      <c r="J29" s="302">
        <v>0.31169000000000002</v>
      </c>
      <c r="K29" s="690"/>
      <c r="L29" s="543">
        <v>1</v>
      </c>
      <c r="M29" s="270">
        <v>0.96545000000000003</v>
      </c>
      <c r="N29" s="201">
        <v>2.8250000000000001E-2</v>
      </c>
      <c r="O29" s="260">
        <v>6.2899999999999996E-3</v>
      </c>
      <c r="P29" s="509">
        <v>1</v>
      </c>
      <c r="Q29" s="270">
        <v>0.96982000000000002</v>
      </c>
      <c r="R29" s="201">
        <v>2.9139999999999999E-2</v>
      </c>
      <c r="S29" s="302">
        <v>1.0399999999999999E-3</v>
      </c>
      <c r="T29" s="690"/>
      <c r="U29" s="543">
        <v>1</v>
      </c>
      <c r="V29" s="270">
        <v>0.99941999999999998</v>
      </c>
      <c r="W29" s="201">
        <v>5.2999999999999998E-4</v>
      </c>
      <c r="X29" s="260">
        <v>5.0000000000000002E-5</v>
      </c>
      <c r="Y29" s="509">
        <v>1</v>
      </c>
      <c r="Z29" s="270">
        <v>0.96869000000000005</v>
      </c>
      <c r="AA29" s="201">
        <v>3.1309999999999998E-2</v>
      </c>
      <c r="AB29" s="302" t="s">
        <v>452</v>
      </c>
      <c r="AC29" s="752"/>
      <c r="AD29" s="543">
        <v>1</v>
      </c>
      <c r="AE29" s="270">
        <v>1</v>
      </c>
      <c r="AF29" s="201" t="s">
        <v>452</v>
      </c>
      <c r="AG29" s="260" t="s">
        <v>452</v>
      </c>
      <c r="AH29" s="509">
        <v>1</v>
      </c>
      <c r="AI29" s="270">
        <v>0.99924999999999997</v>
      </c>
      <c r="AJ29" s="201">
        <v>7.5000000000000002E-4</v>
      </c>
      <c r="AK29" s="302" t="s">
        <v>452</v>
      </c>
    </row>
    <row r="30" spans="1:37" s="31" customFormat="1" ht="12.75" customHeight="1" x14ac:dyDescent="0.2">
      <c r="A30" s="690" t="s">
        <v>95</v>
      </c>
      <c r="B30" s="279">
        <v>393465</v>
      </c>
      <c r="C30" s="257">
        <v>389783</v>
      </c>
      <c r="D30" s="251">
        <v>2836</v>
      </c>
      <c r="E30" s="251">
        <v>565</v>
      </c>
      <c r="F30" s="251">
        <v>281</v>
      </c>
      <c r="G30" s="279">
        <v>11311</v>
      </c>
      <c r="H30" s="261">
        <v>9578</v>
      </c>
      <c r="I30" s="251">
        <v>1390</v>
      </c>
      <c r="J30" s="298">
        <v>343</v>
      </c>
      <c r="K30" s="690" t="s">
        <v>95</v>
      </c>
      <c r="L30" s="279">
        <v>31740</v>
      </c>
      <c r="M30" s="261">
        <v>31104</v>
      </c>
      <c r="N30" s="251">
        <v>446</v>
      </c>
      <c r="O30" s="262">
        <v>190</v>
      </c>
      <c r="P30" s="262">
        <v>66213</v>
      </c>
      <c r="Q30" s="261">
        <v>65653</v>
      </c>
      <c r="R30" s="251">
        <v>528</v>
      </c>
      <c r="S30" s="298">
        <v>32</v>
      </c>
      <c r="T30" s="690" t="s">
        <v>95</v>
      </c>
      <c r="U30" s="279">
        <v>258623</v>
      </c>
      <c r="V30" s="261">
        <v>258537</v>
      </c>
      <c r="W30" s="251">
        <v>86</v>
      </c>
      <c r="X30" s="262">
        <v>0</v>
      </c>
      <c r="Y30" s="262">
        <v>19640</v>
      </c>
      <c r="Z30" s="261">
        <v>19263</v>
      </c>
      <c r="AA30" s="251">
        <v>377</v>
      </c>
      <c r="AB30" s="298">
        <v>0</v>
      </c>
      <c r="AC30" s="691" t="s">
        <v>95</v>
      </c>
      <c r="AD30" s="279">
        <v>450</v>
      </c>
      <c r="AE30" s="261">
        <v>448</v>
      </c>
      <c r="AF30" s="251">
        <v>2</v>
      </c>
      <c r="AG30" s="262">
        <v>0</v>
      </c>
      <c r="AH30" s="262">
        <v>5207</v>
      </c>
      <c r="AI30" s="261">
        <v>5200</v>
      </c>
      <c r="AJ30" s="251">
        <v>7</v>
      </c>
      <c r="AK30" s="298">
        <v>0</v>
      </c>
    </row>
    <row r="31" spans="1:37" s="31" customFormat="1" ht="12.75" customHeight="1" x14ac:dyDescent="0.2">
      <c r="A31" s="690"/>
      <c r="B31" s="543">
        <v>1</v>
      </c>
      <c r="C31" s="270">
        <v>0.99063999999999997</v>
      </c>
      <c r="D31" s="201">
        <v>7.2100000000000003E-3</v>
      </c>
      <c r="E31" s="201">
        <v>1.4400000000000001E-3</v>
      </c>
      <c r="F31" s="201">
        <v>7.1000000000000002E-4</v>
      </c>
      <c r="G31" s="543">
        <v>1</v>
      </c>
      <c r="H31" s="270">
        <v>0.84679000000000004</v>
      </c>
      <c r="I31" s="201">
        <v>0.12289</v>
      </c>
      <c r="J31" s="302">
        <v>3.032E-2</v>
      </c>
      <c r="K31" s="690"/>
      <c r="L31" s="543">
        <v>1</v>
      </c>
      <c r="M31" s="270">
        <v>0.97996000000000005</v>
      </c>
      <c r="N31" s="201">
        <v>1.405E-2</v>
      </c>
      <c r="O31" s="260">
        <v>5.9899999999999997E-3</v>
      </c>
      <c r="P31" s="509">
        <v>1</v>
      </c>
      <c r="Q31" s="270">
        <v>0.99153999999999998</v>
      </c>
      <c r="R31" s="201">
        <v>7.9699999999999997E-3</v>
      </c>
      <c r="S31" s="302">
        <v>4.8000000000000001E-4</v>
      </c>
      <c r="T31" s="690"/>
      <c r="U31" s="543">
        <v>1</v>
      </c>
      <c r="V31" s="270">
        <v>0.99966999999999995</v>
      </c>
      <c r="W31" s="201">
        <v>3.3E-4</v>
      </c>
      <c r="X31" s="260" t="s">
        <v>452</v>
      </c>
      <c r="Y31" s="509">
        <v>1</v>
      </c>
      <c r="Z31" s="270">
        <v>0.98080000000000001</v>
      </c>
      <c r="AA31" s="201">
        <v>1.9199999999999998E-2</v>
      </c>
      <c r="AB31" s="302" t="s">
        <v>452</v>
      </c>
      <c r="AC31" s="752"/>
      <c r="AD31" s="543">
        <v>1</v>
      </c>
      <c r="AE31" s="270">
        <v>0.99556</v>
      </c>
      <c r="AF31" s="201">
        <v>4.4400000000000004E-3</v>
      </c>
      <c r="AG31" s="260" t="s">
        <v>452</v>
      </c>
      <c r="AH31" s="509">
        <v>1</v>
      </c>
      <c r="AI31" s="270">
        <v>0.99865999999999999</v>
      </c>
      <c r="AJ31" s="201">
        <v>1.34E-3</v>
      </c>
      <c r="AK31" s="302" t="s">
        <v>452</v>
      </c>
    </row>
    <row r="32" spans="1:37" s="31" customFormat="1" ht="12.75" customHeight="1" x14ac:dyDescent="0.2">
      <c r="A32" s="690" t="s">
        <v>96</v>
      </c>
      <c r="B32" s="279">
        <v>223025</v>
      </c>
      <c r="C32" s="257">
        <v>220390</v>
      </c>
      <c r="D32" s="251">
        <v>2577</v>
      </c>
      <c r="E32" s="251">
        <v>58</v>
      </c>
      <c r="F32" s="251">
        <v>0</v>
      </c>
      <c r="G32" s="279">
        <v>7602</v>
      </c>
      <c r="H32" s="261">
        <v>6366</v>
      </c>
      <c r="I32" s="251">
        <v>1224</v>
      </c>
      <c r="J32" s="298">
        <v>12</v>
      </c>
      <c r="K32" s="690" t="s">
        <v>96</v>
      </c>
      <c r="L32" s="279">
        <v>20173</v>
      </c>
      <c r="M32" s="261">
        <v>19648</v>
      </c>
      <c r="N32" s="251">
        <v>479</v>
      </c>
      <c r="O32" s="262">
        <v>46</v>
      </c>
      <c r="P32" s="262">
        <v>27796</v>
      </c>
      <c r="Q32" s="261">
        <v>27294</v>
      </c>
      <c r="R32" s="251">
        <v>502</v>
      </c>
      <c r="S32" s="298">
        <v>0</v>
      </c>
      <c r="T32" s="690" t="s">
        <v>96</v>
      </c>
      <c r="U32" s="279">
        <v>133283</v>
      </c>
      <c r="V32" s="261">
        <v>133021</v>
      </c>
      <c r="W32" s="251">
        <v>262</v>
      </c>
      <c r="X32" s="262">
        <v>0</v>
      </c>
      <c r="Y32" s="262">
        <v>17019</v>
      </c>
      <c r="Z32" s="261">
        <v>16922</v>
      </c>
      <c r="AA32" s="251">
        <v>97</v>
      </c>
      <c r="AB32" s="298">
        <v>0</v>
      </c>
      <c r="AC32" s="691" t="s">
        <v>96</v>
      </c>
      <c r="AD32" s="279">
        <v>3273</v>
      </c>
      <c r="AE32" s="261">
        <v>3267</v>
      </c>
      <c r="AF32" s="251">
        <v>6</v>
      </c>
      <c r="AG32" s="262">
        <v>0</v>
      </c>
      <c r="AH32" s="262">
        <v>13879</v>
      </c>
      <c r="AI32" s="261">
        <v>13872</v>
      </c>
      <c r="AJ32" s="251">
        <v>7</v>
      </c>
      <c r="AK32" s="298">
        <v>0</v>
      </c>
    </row>
    <row r="33" spans="1:37" s="31" customFormat="1" ht="12.75" customHeight="1" x14ac:dyDescent="0.2">
      <c r="A33" s="690"/>
      <c r="B33" s="543">
        <v>1</v>
      </c>
      <c r="C33" s="270">
        <v>0.98819000000000001</v>
      </c>
      <c r="D33" s="201">
        <v>1.155E-2</v>
      </c>
      <c r="E33" s="201">
        <v>2.5999999999999998E-4</v>
      </c>
      <c r="F33" s="201" t="s">
        <v>452</v>
      </c>
      <c r="G33" s="543">
        <v>1</v>
      </c>
      <c r="H33" s="270">
        <v>0.83740999999999999</v>
      </c>
      <c r="I33" s="201">
        <v>0.16100999999999999</v>
      </c>
      <c r="J33" s="302">
        <v>1.58E-3</v>
      </c>
      <c r="K33" s="690"/>
      <c r="L33" s="543">
        <v>1</v>
      </c>
      <c r="M33" s="270">
        <v>0.97397999999999996</v>
      </c>
      <c r="N33" s="201">
        <v>2.3740000000000001E-2</v>
      </c>
      <c r="O33" s="260">
        <v>2.2799999999999999E-3</v>
      </c>
      <c r="P33" s="509">
        <v>1</v>
      </c>
      <c r="Q33" s="270">
        <v>0.98194000000000004</v>
      </c>
      <c r="R33" s="201">
        <v>1.806E-2</v>
      </c>
      <c r="S33" s="302" t="s">
        <v>452</v>
      </c>
      <c r="T33" s="690"/>
      <c r="U33" s="543">
        <v>1</v>
      </c>
      <c r="V33" s="270">
        <v>0.99802999999999997</v>
      </c>
      <c r="W33" s="201">
        <v>1.97E-3</v>
      </c>
      <c r="X33" s="260" t="s">
        <v>452</v>
      </c>
      <c r="Y33" s="509">
        <v>1</v>
      </c>
      <c r="Z33" s="270">
        <v>0.99429999999999996</v>
      </c>
      <c r="AA33" s="201">
        <v>5.7000000000000002E-3</v>
      </c>
      <c r="AB33" s="302" t="s">
        <v>452</v>
      </c>
      <c r="AC33" s="752"/>
      <c r="AD33" s="543">
        <v>1</v>
      </c>
      <c r="AE33" s="270">
        <v>0.99817</v>
      </c>
      <c r="AF33" s="201">
        <v>1.83E-3</v>
      </c>
      <c r="AG33" s="260" t="s">
        <v>452</v>
      </c>
      <c r="AH33" s="509">
        <v>1</v>
      </c>
      <c r="AI33" s="270">
        <v>0.99950000000000006</v>
      </c>
      <c r="AJ33" s="201">
        <v>5.0000000000000001E-4</v>
      </c>
      <c r="AK33" s="302" t="s">
        <v>452</v>
      </c>
    </row>
    <row r="34" spans="1:37" s="31" customFormat="1" ht="12.75" customHeight="1" x14ac:dyDescent="0.2">
      <c r="A34" s="690" t="s">
        <v>97</v>
      </c>
      <c r="B34" s="279">
        <v>699147</v>
      </c>
      <c r="C34" s="257">
        <v>688277</v>
      </c>
      <c r="D34" s="251">
        <v>6495</v>
      </c>
      <c r="E34" s="251">
        <v>3581</v>
      </c>
      <c r="F34" s="251">
        <v>794</v>
      </c>
      <c r="G34" s="279">
        <v>22033</v>
      </c>
      <c r="H34" s="261">
        <v>16351</v>
      </c>
      <c r="I34" s="251">
        <v>3451</v>
      </c>
      <c r="J34" s="298">
        <v>2231</v>
      </c>
      <c r="K34" s="690" t="s">
        <v>97</v>
      </c>
      <c r="L34" s="279">
        <v>89386</v>
      </c>
      <c r="M34" s="261">
        <v>86490</v>
      </c>
      <c r="N34" s="251">
        <v>1756</v>
      </c>
      <c r="O34" s="262">
        <v>1140</v>
      </c>
      <c r="P34" s="262">
        <v>132496</v>
      </c>
      <c r="Q34" s="261">
        <v>131530</v>
      </c>
      <c r="R34" s="251">
        <v>774</v>
      </c>
      <c r="S34" s="298">
        <v>192</v>
      </c>
      <c r="T34" s="690" t="s">
        <v>97</v>
      </c>
      <c r="U34" s="279">
        <v>390307</v>
      </c>
      <c r="V34" s="261">
        <v>390065</v>
      </c>
      <c r="W34" s="251">
        <v>224</v>
      </c>
      <c r="X34" s="262">
        <v>18</v>
      </c>
      <c r="Y34" s="262">
        <v>38813</v>
      </c>
      <c r="Z34" s="261">
        <v>38573</v>
      </c>
      <c r="AA34" s="251">
        <v>240</v>
      </c>
      <c r="AB34" s="298">
        <v>0</v>
      </c>
      <c r="AC34" s="691" t="s">
        <v>97</v>
      </c>
      <c r="AD34" s="279">
        <v>17466</v>
      </c>
      <c r="AE34" s="261">
        <v>17442</v>
      </c>
      <c r="AF34" s="251">
        <v>24</v>
      </c>
      <c r="AG34" s="262">
        <v>0</v>
      </c>
      <c r="AH34" s="262">
        <v>7852</v>
      </c>
      <c r="AI34" s="261">
        <v>7826</v>
      </c>
      <c r="AJ34" s="251">
        <v>26</v>
      </c>
      <c r="AK34" s="298">
        <v>0</v>
      </c>
    </row>
    <row r="35" spans="1:37" s="31" customFormat="1" ht="12.75" customHeight="1" x14ac:dyDescent="0.2">
      <c r="A35" s="690"/>
      <c r="B35" s="543">
        <v>1</v>
      </c>
      <c r="C35" s="270">
        <v>0.98445000000000005</v>
      </c>
      <c r="D35" s="201">
        <v>9.2899999999999996E-3</v>
      </c>
      <c r="E35" s="201">
        <v>5.1200000000000004E-3</v>
      </c>
      <c r="F35" s="201">
        <v>1.14E-3</v>
      </c>
      <c r="G35" s="543">
        <v>1</v>
      </c>
      <c r="H35" s="270">
        <v>0.74211000000000005</v>
      </c>
      <c r="I35" s="201">
        <v>0.15662999999999999</v>
      </c>
      <c r="J35" s="302">
        <v>0.10126</v>
      </c>
      <c r="K35" s="690"/>
      <c r="L35" s="543">
        <v>1</v>
      </c>
      <c r="M35" s="270">
        <v>0.96760000000000002</v>
      </c>
      <c r="N35" s="201">
        <v>1.9650000000000001E-2</v>
      </c>
      <c r="O35" s="260">
        <v>1.2749999999999999E-2</v>
      </c>
      <c r="P35" s="509">
        <v>1</v>
      </c>
      <c r="Q35" s="270">
        <v>0.99270999999999998</v>
      </c>
      <c r="R35" s="201">
        <v>5.8399999999999997E-3</v>
      </c>
      <c r="S35" s="302">
        <v>1.4499999999999999E-3</v>
      </c>
      <c r="T35" s="690"/>
      <c r="U35" s="543">
        <v>1</v>
      </c>
      <c r="V35" s="270">
        <v>0.99938000000000005</v>
      </c>
      <c r="W35" s="201">
        <v>5.6999999999999998E-4</v>
      </c>
      <c r="X35" s="260">
        <v>5.0000000000000002E-5</v>
      </c>
      <c r="Y35" s="509">
        <v>1</v>
      </c>
      <c r="Z35" s="270">
        <v>0.99382000000000004</v>
      </c>
      <c r="AA35" s="201">
        <v>6.1799999999999997E-3</v>
      </c>
      <c r="AB35" s="302" t="s">
        <v>452</v>
      </c>
      <c r="AC35" s="752"/>
      <c r="AD35" s="543">
        <v>1</v>
      </c>
      <c r="AE35" s="270">
        <v>0.99863000000000002</v>
      </c>
      <c r="AF35" s="201">
        <v>1.3699999999999999E-3</v>
      </c>
      <c r="AG35" s="260" t="s">
        <v>452</v>
      </c>
      <c r="AH35" s="509">
        <v>1</v>
      </c>
      <c r="AI35" s="270">
        <v>0.99668999999999996</v>
      </c>
      <c r="AJ35" s="201">
        <v>3.31E-3</v>
      </c>
      <c r="AK35" s="302" t="s">
        <v>452</v>
      </c>
    </row>
    <row r="36" spans="1:37" s="31" customFormat="1" ht="12.75" customHeight="1" x14ac:dyDescent="0.2">
      <c r="A36" s="707" t="s">
        <v>98</v>
      </c>
      <c r="B36" s="279">
        <v>261075</v>
      </c>
      <c r="C36" s="257">
        <v>258886</v>
      </c>
      <c r="D36" s="251">
        <v>1760</v>
      </c>
      <c r="E36" s="251">
        <v>391</v>
      </c>
      <c r="F36" s="251">
        <v>38</v>
      </c>
      <c r="G36" s="279">
        <v>9757</v>
      </c>
      <c r="H36" s="261">
        <v>8338</v>
      </c>
      <c r="I36" s="251">
        <v>1156</v>
      </c>
      <c r="J36" s="298">
        <v>263</v>
      </c>
      <c r="K36" s="707" t="s">
        <v>98</v>
      </c>
      <c r="L36" s="279">
        <v>24980</v>
      </c>
      <c r="M36" s="261">
        <v>24667</v>
      </c>
      <c r="N36" s="251">
        <v>225</v>
      </c>
      <c r="O36" s="262">
        <v>88</v>
      </c>
      <c r="P36" s="262">
        <v>48489</v>
      </c>
      <c r="Q36" s="261">
        <v>48314</v>
      </c>
      <c r="R36" s="251">
        <v>175</v>
      </c>
      <c r="S36" s="298">
        <v>0</v>
      </c>
      <c r="T36" s="707" t="s">
        <v>98</v>
      </c>
      <c r="U36" s="279">
        <v>143608</v>
      </c>
      <c r="V36" s="261">
        <v>143423</v>
      </c>
      <c r="W36" s="251">
        <v>145</v>
      </c>
      <c r="X36" s="262">
        <v>40</v>
      </c>
      <c r="Y36" s="262">
        <v>8730</v>
      </c>
      <c r="Z36" s="261">
        <v>8686</v>
      </c>
      <c r="AA36" s="251">
        <v>44</v>
      </c>
      <c r="AB36" s="298">
        <v>0</v>
      </c>
      <c r="AC36" s="691" t="s">
        <v>98</v>
      </c>
      <c r="AD36" s="279">
        <v>13055</v>
      </c>
      <c r="AE36" s="261">
        <v>13042</v>
      </c>
      <c r="AF36" s="251">
        <v>13</v>
      </c>
      <c r="AG36" s="262">
        <v>0</v>
      </c>
      <c r="AH36" s="262">
        <v>12418</v>
      </c>
      <c r="AI36" s="261">
        <v>12416</v>
      </c>
      <c r="AJ36" s="251">
        <v>2</v>
      </c>
      <c r="AK36" s="298">
        <v>0</v>
      </c>
    </row>
    <row r="37" spans="1:37" s="31" customFormat="1" ht="12.75" customHeight="1" x14ac:dyDescent="0.2">
      <c r="A37" s="692"/>
      <c r="B37" s="545">
        <v>1</v>
      </c>
      <c r="C37" s="207">
        <v>0.99161999999999995</v>
      </c>
      <c r="D37" s="208">
        <v>6.7400000000000003E-3</v>
      </c>
      <c r="E37" s="208">
        <v>1.5E-3</v>
      </c>
      <c r="F37" s="208">
        <v>1.4999999999999999E-4</v>
      </c>
      <c r="G37" s="545">
        <v>1</v>
      </c>
      <c r="H37" s="207">
        <v>0.85457000000000005</v>
      </c>
      <c r="I37" s="208">
        <v>0.11848</v>
      </c>
      <c r="J37" s="513">
        <v>2.6960000000000001E-2</v>
      </c>
      <c r="K37" s="692"/>
      <c r="L37" s="545">
        <v>1</v>
      </c>
      <c r="M37" s="207">
        <v>0.98746999999999996</v>
      </c>
      <c r="N37" s="208">
        <v>9.0100000000000006E-3</v>
      </c>
      <c r="O37" s="264">
        <v>3.5200000000000001E-3</v>
      </c>
      <c r="P37" s="512">
        <v>1</v>
      </c>
      <c r="Q37" s="207">
        <v>0.99639</v>
      </c>
      <c r="R37" s="208">
        <v>3.6099999999999999E-3</v>
      </c>
      <c r="S37" s="513" t="s">
        <v>452</v>
      </c>
      <c r="T37" s="692"/>
      <c r="U37" s="545">
        <v>1</v>
      </c>
      <c r="V37" s="207">
        <v>0.99870999999999999</v>
      </c>
      <c r="W37" s="208">
        <v>1.01E-3</v>
      </c>
      <c r="X37" s="264">
        <v>2.7999999999999998E-4</v>
      </c>
      <c r="Y37" s="512">
        <v>1</v>
      </c>
      <c r="Z37" s="207">
        <v>0.99495999999999996</v>
      </c>
      <c r="AA37" s="208">
        <v>5.0400000000000002E-3</v>
      </c>
      <c r="AB37" s="513" t="s">
        <v>452</v>
      </c>
      <c r="AC37" s="692"/>
      <c r="AD37" s="545">
        <v>1</v>
      </c>
      <c r="AE37" s="207">
        <v>0.999</v>
      </c>
      <c r="AF37" s="208">
        <v>1E-3</v>
      </c>
      <c r="AG37" s="264" t="s">
        <v>452</v>
      </c>
      <c r="AH37" s="512">
        <v>1</v>
      </c>
      <c r="AI37" s="207">
        <v>0.99983999999999995</v>
      </c>
      <c r="AJ37" s="208">
        <v>1.6000000000000001E-4</v>
      </c>
      <c r="AK37" s="513" t="s">
        <v>452</v>
      </c>
    </row>
    <row r="38" spans="1:37" s="31" customFormat="1" ht="12.75" customHeight="1" x14ac:dyDescent="0.2">
      <c r="A38" s="743" t="s">
        <v>113</v>
      </c>
      <c r="B38" s="267">
        <v>17044828</v>
      </c>
      <c r="C38" s="544">
        <v>16769067</v>
      </c>
      <c r="D38" s="250">
        <v>181192</v>
      </c>
      <c r="E38" s="250">
        <v>68707</v>
      </c>
      <c r="F38" s="250">
        <v>25862</v>
      </c>
      <c r="G38" s="279">
        <v>648113</v>
      </c>
      <c r="H38" s="261">
        <v>514913</v>
      </c>
      <c r="I38" s="251">
        <v>88049</v>
      </c>
      <c r="J38" s="298">
        <v>45151</v>
      </c>
      <c r="K38" s="743" t="s">
        <v>113</v>
      </c>
      <c r="L38" s="279">
        <v>1533846</v>
      </c>
      <c r="M38" s="261">
        <v>1474638</v>
      </c>
      <c r="N38" s="251">
        <v>41207</v>
      </c>
      <c r="O38" s="262">
        <v>18001</v>
      </c>
      <c r="P38" s="262">
        <v>2821620</v>
      </c>
      <c r="Q38" s="261">
        <v>2786413</v>
      </c>
      <c r="R38" s="251">
        <v>31311</v>
      </c>
      <c r="S38" s="298">
        <v>3896</v>
      </c>
      <c r="T38" s="743" t="s">
        <v>113</v>
      </c>
      <c r="U38" s="279">
        <v>9482882</v>
      </c>
      <c r="V38" s="261">
        <v>9472443</v>
      </c>
      <c r="W38" s="251">
        <v>9328</v>
      </c>
      <c r="X38" s="262">
        <v>1111</v>
      </c>
      <c r="Y38" s="262">
        <v>1216246</v>
      </c>
      <c r="Z38" s="261">
        <v>1205849</v>
      </c>
      <c r="AA38" s="251">
        <v>9962</v>
      </c>
      <c r="AB38" s="298">
        <v>435</v>
      </c>
      <c r="AC38" s="743" t="s">
        <v>113</v>
      </c>
      <c r="AD38" s="279">
        <v>895744</v>
      </c>
      <c r="AE38" s="261">
        <v>895115</v>
      </c>
      <c r="AF38" s="251">
        <v>575</v>
      </c>
      <c r="AG38" s="262">
        <v>54</v>
      </c>
      <c r="AH38" s="262">
        <v>420515</v>
      </c>
      <c r="AI38" s="261">
        <v>419696</v>
      </c>
      <c r="AJ38" s="251">
        <v>760</v>
      </c>
      <c r="AK38" s="298">
        <v>59</v>
      </c>
    </row>
    <row r="39" spans="1:37" ht="12.75" customHeight="1" thickBot="1" x14ac:dyDescent="0.25">
      <c r="A39" s="744"/>
      <c r="B39" s="546">
        <v>1</v>
      </c>
      <c r="C39" s="519">
        <v>0.98382000000000003</v>
      </c>
      <c r="D39" s="517">
        <v>1.0630000000000001E-2</v>
      </c>
      <c r="E39" s="517">
        <v>4.0299999999999997E-3</v>
      </c>
      <c r="F39" s="517">
        <v>1.5200000000000001E-3</v>
      </c>
      <c r="G39" s="546">
        <v>1</v>
      </c>
      <c r="H39" s="519">
        <v>0.79447999999999996</v>
      </c>
      <c r="I39" s="517">
        <v>0.13585</v>
      </c>
      <c r="J39" s="520">
        <v>6.9669999999999996E-2</v>
      </c>
      <c r="K39" s="744"/>
      <c r="L39" s="546">
        <v>1</v>
      </c>
      <c r="M39" s="519">
        <v>0.96140000000000003</v>
      </c>
      <c r="N39" s="517">
        <v>2.6870000000000002E-2</v>
      </c>
      <c r="O39" s="518">
        <v>1.174E-2</v>
      </c>
      <c r="P39" s="516">
        <v>1</v>
      </c>
      <c r="Q39" s="519">
        <v>0.98751999999999995</v>
      </c>
      <c r="R39" s="517">
        <v>1.11E-2</v>
      </c>
      <c r="S39" s="520">
        <v>1.3799999999999999E-3</v>
      </c>
      <c r="T39" s="744"/>
      <c r="U39" s="546">
        <v>1</v>
      </c>
      <c r="V39" s="519">
        <v>0.99890000000000001</v>
      </c>
      <c r="W39" s="517">
        <v>9.7999999999999997E-4</v>
      </c>
      <c r="X39" s="518">
        <v>1.2E-4</v>
      </c>
      <c r="Y39" s="516">
        <v>1</v>
      </c>
      <c r="Z39" s="519">
        <v>0.99145000000000005</v>
      </c>
      <c r="AA39" s="517">
        <v>8.1899999999999994E-3</v>
      </c>
      <c r="AB39" s="520">
        <v>3.6000000000000002E-4</v>
      </c>
      <c r="AC39" s="744"/>
      <c r="AD39" s="546">
        <v>1</v>
      </c>
      <c r="AE39" s="519">
        <v>0.99929999999999997</v>
      </c>
      <c r="AF39" s="517">
        <v>6.4000000000000005E-4</v>
      </c>
      <c r="AG39" s="518">
        <v>6.0000000000000002E-5</v>
      </c>
      <c r="AH39" s="516">
        <v>1</v>
      </c>
      <c r="AI39" s="519">
        <v>0.99804999999999999</v>
      </c>
      <c r="AJ39" s="517">
        <v>1.81E-3</v>
      </c>
      <c r="AK39" s="520">
        <v>1.3999999999999999E-4</v>
      </c>
    </row>
    <row r="40" spans="1:37" ht="12.75" customHeight="1" x14ac:dyDescent="0.2">
      <c r="A40" s="582"/>
      <c r="B40" s="525"/>
      <c r="C40" s="216"/>
      <c r="D40" s="216"/>
      <c r="E40" s="216"/>
      <c r="F40" s="216"/>
      <c r="G40" s="525"/>
      <c r="H40" s="216"/>
      <c r="I40" s="216"/>
      <c r="J40" s="216"/>
      <c r="K40" s="582"/>
      <c r="L40" s="525"/>
      <c r="M40" s="216"/>
      <c r="N40" s="216"/>
      <c r="O40" s="216"/>
      <c r="P40" s="525"/>
      <c r="Q40" s="216"/>
      <c r="R40" s="216"/>
      <c r="S40" s="216"/>
      <c r="T40" s="582"/>
      <c r="U40" s="525"/>
      <c r="V40" s="216"/>
      <c r="W40" s="216"/>
      <c r="X40" s="216"/>
      <c r="Y40" s="525"/>
      <c r="Z40" s="216"/>
      <c r="AA40" s="216"/>
      <c r="AB40" s="216"/>
      <c r="AC40" s="582"/>
      <c r="AD40" s="525"/>
      <c r="AE40" s="216"/>
      <c r="AF40" s="216"/>
      <c r="AG40" s="216"/>
      <c r="AH40" s="525"/>
      <c r="AI40" s="216"/>
      <c r="AJ40" s="216"/>
      <c r="AK40" s="216"/>
    </row>
    <row r="41" spans="1:37" s="641" customFormat="1" ht="12.75" customHeight="1" x14ac:dyDescent="0.2">
      <c r="A41" s="647" t="str">
        <f>"Anmerkungen. Datengrundlage: Volkshochschul-Statistik "&amp;Hilfswerte!B1&amp;"; Basis: "&amp;Tabelle1!$C$36&amp;" VHS."</f>
        <v>Anmerkungen. Datengrundlage: Volkshochschul-Statistik 2018; Basis: 874 VHS.</v>
      </c>
      <c r="B41" s="525"/>
      <c r="C41" s="216"/>
      <c r="D41" s="216"/>
      <c r="E41" s="216"/>
      <c r="F41" s="216"/>
      <c r="G41" s="525"/>
      <c r="H41" s="216"/>
      <c r="I41" s="216"/>
      <c r="J41" s="216"/>
      <c r="K41" s="647" t="str">
        <f>"Anmerkungen. Datengrundlage: Volkshochschul-Statistik "&amp;Hilfswerte!B1&amp;"; Basis: "&amp;Tabelle1!$C$36&amp;" VHS."</f>
        <v>Anmerkungen. Datengrundlage: Volkshochschul-Statistik 2018; Basis: 874 VHS.</v>
      </c>
      <c r="L41" s="525"/>
      <c r="M41" s="216"/>
      <c r="N41" s="216"/>
      <c r="O41" s="216"/>
      <c r="P41" s="525"/>
      <c r="Q41" s="216"/>
      <c r="R41" s="216"/>
      <c r="S41" s="216"/>
      <c r="T41" s="647" t="str">
        <f>"Anmerkungen. Datengrundlage: Volkshochschul-Statistik "&amp;Hilfswerte!B1&amp;"; Basis: "&amp;Tabelle1!$C$36&amp;" VHS."</f>
        <v>Anmerkungen. Datengrundlage: Volkshochschul-Statistik 2018; Basis: 874 VHS.</v>
      </c>
      <c r="U41" s="525"/>
      <c r="V41" s="216"/>
      <c r="W41" s="216"/>
      <c r="X41" s="216"/>
      <c r="Y41" s="525"/>
      <c r="Z41" s="216"/>
      <c r="AA41" s="216"/>
      <c r="AB41" s="216"/>
      <c r="AC41" s="647" t="str">
        <f>"Anmerkungen. Datengrundlage: Volkshochschul-Statistik "&amp;Hilfswerte!B1&amp;"; Basis: "&amp;Tabelle1!$C$36&amp;" VHS."</f>
        <v>Anmerkungen. Datengrundlage: Volkshochschul-Statistik 2018; Basis: 874 VHS.</v>
      </c>
      <c r="AD41" s="525"/>
      <c r="AE41" s="216"/>
      <c r="AF41" s="216"/>
      <c r="AG41" s="216"/>
      <c r="AH41" s="525"/>
      <c r="AI41" s="216"/>
      <c r="AJ41" s="216"/>
      <c r="AK41" s="216"/>
    </row>
    <row r="42" spans="1:37" s="641" customFormat="1" ht="11.25" x14ac:dyDescent="0.2">
      <c r="A42" s="641" t="s">
        <v>469</v>
      </c>
      <c r="K42" s="641" t="s">
        <v>469</v>
      </c>
      <c r="T42" s="641" t="s">
        <v>469</v>
      </c>
      <c r="AC42" s="641" t="s">
        <v>469</v>
      </c>
      <c r="AH42" s="642"/>
      <c r="AI42" s="642"/>
      <c r="AJ42" s="642"/>
      <c r="AK42" s="642"/>
    </row>
    <row r="43" spans="1:37" s="641" customFormat="1" ht="11.25" x14ac:dyDescent="0.2">
      <c r="A43" s="641" t="s">
        <v>470</v>
      </c>
      <c r="K43" s="641" t="s">
        <v>470</v>
      </c>
      <c r="T43" s="641" t="s">
        <v>470</v>
      </c>
      <c r="AC43" s="641" t="s">
        <v>470</v>
      </c>
      <c r="AH43" s="642"/>
      <c r="AI43" s="642"/>
      <c r="AJ43" s="642"/>
      <c r="AK43" s="642"/>
    </row>
    <row r="45" spans="1:37" x14ac:dyDescent="0.2">
      <c r="A45" s="650" t="s">
        <v>471</v>
      </c>
      <c r="K45" s="650" t="s">
        <v>471</v>
      </c>
      <c r="T45" s="650" t="s">
        <v>471</v>
      </c>
      <c r="AC45" s="650" t="s">
        <v>471</v>
      </c>
    </row>
    <row r="46" spans="1:37" x14ac:dyDescent="0.2">
      <c r="A46" s="650" t="s">
        <v>472</v>
      </c>
      <c r="E46" s="653" t="s">
        <v>461</v>
      </c>
      <c r="K46" s="650" t="s">
        <v>472</v>
      </c>
      <c r="N46" s="653" t="s">
        <v>461</v>
      </c>
      <c r="T46" s="650" t="s">
        <v>472</v>
      </c>
      <c r="X46" s="653" t="s">
        <v>461</v>
      </c>
      <c r="AC46" s="650" t="s">
        <v>472</v>
      </c>
      <c r="AG46" s="653" t="s">
        <v>461</v>
      </c>
    </row>
    <row r="47" spans="1:37" x14ac:dyDescent="0.2">
      <c r="A47" s="651"/>
      <c r="K47" s="651"/>
      <c r="T47" s="651"/>
      <c r="AC47" s="651"/>
    </row>
    <row r="48" spans="1:37" ht="12.75" customHeight="1" x14ac:dyDescent="0.2">
      <c r="A48" s="652" t="s">
        <v>473</v>
      </c>
      <c r="K48" s="652" t="s">
        <v>473</v>
      </c>
      <c r="T48" s="652" t="s">
        <v>473</v>
      </c>
      <c r="AC48" s="652" t="s">
        <v>473</v>
      </c>
    </row>
  </sheetData>
  <mergeCells count="96">
    <mergeCell ref="A38:A39"/>
    <mergeCell ref="K38:K39"/>
    <mergeCell ref="T38:T39"/>
    <mergeCell ref="AC38:AC39"/>
    <mergeCell ref="A34:A35"/>
    <mergeCell ref="K34:K35"/>
    <mergeCell ref="T34:T35"/>
    <mergeCell ref="AC34:AC35"/>
    <mergeCell ref="A36:A37"/>
    <mergeCell ref="K36:K37"/>
    <mergeCell ref="T36:T37"/>
    <mergeCell ref="AC36:AC37"/>
    <mergeCell ref="A30:A31"/>
    <mergeCell ref="K30:K31"/>
    <mergeCell ref="T30:T31"/>
    <mergeCell ref="AC30:AC31"/>
    <mergeCell ref="A32:A33"/>
    <mergeCell ref="K32:K33"/>
    <mergeCell ref="T32:T33"/>
    <mergeCell ref="AC32:AC33"/>
    <mergeCell ref="A26:A27"/>
    <mergeCell ref="K26:K27"/>
    <mergeCell ref="T26:T27"/>
    <mergeCell ref="AC26:AC27"/>
    <mergeCell ref="A28:A29"/>
    <mergeCell ref="K28:K29"/>
    <mergeCell ref="T28:T29"/>
    <mergeCell ref="AC28:AC29"/>
    <mergeCell ref="A22:A23"/>
    <mergeCell ref="K22:K23"/>
    <mergeCell ref="T22:T23"/>
    <mergeCell ref="AC22:AC23"/>
    <mergeCell ref="A24:A25"/>
    <mergeCell ref="K24:K25"/>
    <mergeCell ref="T24:T25"/>
    <mergeCell ref="AC24:AC25"/>
    <mergeCell ref="A18:A19"/>
    <mergeCell ref="K18:K19"/>
    <mergeCell ref="T18:T19"/>
    <mergeCell ref="AC18:AC19"/>
    <mergeCell ref="A20:A21"/>
    <mergeCell ref="K20:K21"/>
    <mergeCell ref="T20:T21"/>
    <mergeCell ref="AC20:AC21"/>
    <mergeCell ref="A14:A15"/>
    <mergeCell ref="K14:K15"/>
    <mergeCell ref="T14:T15"/>
    <mergeCell ref="AC14:AC15"/>
    <mergeCell ref="A16:A17"/>
    <mergeCell ref="K16:K17"/>
    <mergeCell ref="T16:T17"/>
    <mergeCell ref="AC16:AC17"/>
    <mergeCell ref="AC10:AC11"/>
    <mergeCell ref="A12:A13"/>
    <mergeCell ref="K12:K13"/>
    <mergeCell ref="T12:T13"/>
    <mergeCell ref="AC12:AC13"/>
    <mergeCell ref="A8:A9"/>
    <mergeCell ref="K8:K9"/>
    <mergeCell ref="T8:T9"/>
    <mergeCell ref="A10:A11"/>
    <mergeCell ref="K10:K11"/>
    <mergeCell ref="T10:T11"/>
    <mergeCell ref="A6:A7"/>
    <mergeCell ref="K6:K7"/>
    <mergeCell ref="T6:T7"/>
    <mergeCell ref="AC6:AC7"/>
    <mergeCell ref="C4:F4"/>
    <mergeCell ref="H4:J4"/>
    <mergeCell ref="M4:O4"/>
    <mergeCell ref="Q4:S4"/>
    <mergeCell ref="V4:X4"/>
    <mergeCell ref="Z4:AB4"/>
    <mergeCell ref="AC8:AC9"/>
    <mergeCell ref="AE4:AG4"/>
    <mergeCell ref="AI4:AK4"/>
    <mergeCell ref="U3:X3"/>
    <mergeCell ref="Y3:AB3"/>
    <mergeCell ref="AD3:AG3"/>
    <mergeCell ref="AH3:AK3"/>
    <mergeCell ref="A1:J1"/>
    <mergeCell ref="K1:S1"/>
    <mergeCell ref="T1:AB1"/>
    <mergeCell ref="AC1:AK1"/>
    <mergeCell ref="A2:A5"/>
    <mergeCell ref="B2:F3"/>
    <mergeCell ref="G2:J2"/>
    <mergeCell ref="K2:K5"/>
    <mergeCell ref="L2:S2"/>
    <mergeCell ref="T2:T5"/>
    <mergeCell ref="U2:AB2"/>
    <mergeCell ref="AC2:AC5"/>
    <mergeCell ref="AD2:AK2"/>
    <mergeCell ref="G3:J3"/>
    <mergeCell ref="L3:O3"/>
    <mergeCell ref="P3:S3"/>
  </mergeCells>
  <conditionalFormatting sqref="A7">
    <cfRule type="cellIs" dxfId="108" priority="1" stopIfTrue="1" operator="equal">
      <formula>1</formula>
    </cfRule>
    <cfRule type="cellIs" dxfId="107" priority="2" stopIfTrue="1" operator="lessThan">
      <formula>0.0005</formula>
    </cfRule>
  </conditionalFormatting>
  <conditionalFormatting sqref="A9 A11 A13 A15 A17 A19 A21 A23 A25 A27 A29 A31 A33 A35 A37">
    <cfRule type="cellIs" dxfId="106" priority="275" stopIfTrue="1" operator="equal">
      <formula>1</formula>
    </cfRule>
  </conditionalFormatting>
  <conditionalFormatting sqref="A9:J9 A11 A13 A15 A17 A19 A21 A23 A25 A27 A29 A31 A33 A35 A37">
    <cfRule type="cellIs" dxfId="105" priority="276" stopIfTrue="1" operator="lessThan">
      <formula>0.0005</formula>
    </cfRule>
  </conditionalFormatting>
  <conditionalFormatting sqref="A10:IV10">
    <cfRule type="cellIs" dxfId="104" priority="34" stopIfTrue="1" operator="equal">
      <formula>0</formula>
    </cfRule>
  </conditionalFormatting>
  <conditionalFormatting sqref="A12:IV12">
    <cfRule type="cellIs" dxfId="103" priority="32" stopIfTrue="1" operator="equal">
      <formula>0</formula>
    </cfRule>
  </conditionalFormatting>
  <conditionalFormatting sqref="A14:IV14">
    <cfRule type="cellIs" dxfId="102" priority="30" stopIfTrue="1" operator="equal">
      <formula>0</formula>
    </cfRule>
  </conditionalFormatting>
  <conditionalFormatting sqref="A16:IV16">
    <cfRule type="cellIs" dxfId="101" priority="28" stopIfTrue="1" operator="equal">
      <formula>0</formula>
    </cfRule>
  </conditionalFormatting>
  <conditionalFormatting sqref="A18:IV18">
    <cfRule type="cellIs" dxfId="100" priority="26" stopIfTrue="1" operator="equal">
      <formula>0</formula>
    </cfRule>
  </conditionalFormatting>
  <conditionalFormatting sqref="A20:IV20">
    <cfRule type="cellIs" dxfId="99" priority="24" stopIfTrue="1" operator="equal">
      <formula>0</formula>
    </cfRule>
  </conditionalFormatting>
  <conditionalFormatting sqref="A22:IV22">
    <cfRule type="cellIs" dxfId="98" priority="22" stopIfTrue="1" operator="equal">
      <formula>0</formula>
    </cfRule>
  </conditionalFormatting>
  <conditionalFormatting sqref="A24:IV24">
    <cfRule type="cellIs" dxfId="97" priority="20" stopIfTrue="1" operator="equal">
      <formula>0</formula>
    </cfRule>
  </conditionalFormatting>
  <conditionalFormatting sqref="A26:IV26">
    <cfRule type="cellIs" dxfId="96" priority="18" stopIfTrue="1" operator="equal">
      <formula>0</formula>
    </cfRule>
  </conditionalFormatting>
  <conditionalFormatting sqref="A28:IV28">
    <cfRule type="cellIs" dxfId="95" priority="16" stopIfTrue="1" operator="equal">
      <formula>0</formula>
    </cfRule>
  </conditionalFormatting>
  <conditionalFormatting sqref="A30:IV30">
    <cfRule type="cellIs" dxfId="94" priority="14" stopIfTrue="1" operator="equal">
      <formula>0</formula>
    </cfRule>
  </conditionalFormatting>
  <conditionalFormatting sqref="A32:IV32">
    <cfRule type="cellIs" dxfId="93" priority="12" stopIfTrue="1" operator="equal">
      <formula>0</formula>
    </cfRule>
  </conditionalFormatting>
  <conditionalFormatting sqref="A34:IV34">
    <cfRule type="cellIs" dxfId="92" priority="10" stopIfTrue="1" operator="equal">
      <formula>0</formula>
    </cfRule>
  </conditionalFormatting>
  <conditionalFormatting sqref="A36:IV36">
    <cfRule type="cellIs" dxfId="91" priority="8" stopIfTrue="1" operator="equal">
      <formula>0</formula>
    </cfRule>
  </conditionalFormatting>
  <conditionalFormatting sqref="A38:IV38">
    <cfRule type="cellIs" dxfId="90" priority="6" stopIfTrue="1" operator="equal">
      <formula>0</formula>
    </cfRule>
  </conditionalFormatting>
  <conditionalFormatting sqref="A39:IV41">
    <cfRule type="cellIs" dxfId="89" priority="5" stopIfTrue="1" operator="lessThan">
      <formula>0.0005</formula>
    </cfRule>
  </conditionalFormatting>
  <conditionalFormatting sqref="B6:J6">
    <cfRule type="cellIs" dxfId="88" priority="248" stopIfTrue="1" operator="equal">
      <formula>0</formula>
    </cfRule>
  </conditionalFormatting>
  <conditionalFormatting sqref="B8:J8">
    <cfRule type="cellIs" dxfId="87" priority="282" stopIfTrue="1" operator="equal">
      <formula>0</formula>
    </cfRule>
  </conditionalFormatting>
  <conditionalFormatting sqref="B11:J11">
    <cfRule type="cellIs" dxfId="86" priority="237" stopIfTrue="1" operator="lessThan">
      <formula>0.0005</formula>
    </cfRule>
  </conditionalFormatting>
  <conditionalFormatting sqref="B13:J13">
    <cfRule type="cellIs" dxfId="85" priority="235" stopIfTrue="1" operator="lessThan">
      <formula>0.0005</formula>
    </cfRule>
  </conditionalFormatting>
  <conditionalFormatting sqref="B15:J15">
    <cfRule type="cellIs" dxfId="84" priority="233" stopIfTrue="1" operator="lessThan">
      <formula>0.0005</formula>
    </cfRule>
  </conditionalFormatting>
  <conditionalFormatting sqref="B17:J17">
    <cfRule type="cellIs" dxfId="83" priority="231" stopIfTrue="1" operator="lessThan">
      <formula>0.0005</formula>
    </cfRule>
  </conditionalFormatting>
  <conditionalFormatting sqref="B19:J19">
    <cfRule type="cellIs" dxfId="82" priority="229" stopIfTrue="1" operator="lessThan">
      <formula>0.0005</formula>
    </cfRule>
  </conditionalFormatting>
  <conditionalFormatting sqref="B21:J21">
    <cfRule type="cellIs" dxfId="81" priority="227" stopIfTrue="1" operator="lessThan">
      <formula>0.0005</formula>
    </cfRule>
  </conditionalFormatting>
  <conditionalFormatting sqref="B23:J23">
    <cfRule type="cellIs" dxfId="80" priority="225" stopIfTrue="1" operator="lessThan">
      <formula>0.0005</formula>
    </cfRule>
  </conditionalFormatting>
  <conditionalFormatting sqref="B25:J25">
    <cfRule type="cellIs" dxfId="79" priority="223" stopIfTrue="1" operator="lessThan">
      <formula>0.0005</formula>
    </cfRule>
  </conditionalFormatting>
  <conditionalFormatting sqref="B27:J27">
    <cfRule type="cellIs" dxfId="78" priority="221" stopIfTrue="1" operator="lessThan">
      <formula>0.0005</formula>
    </cfRule>
  </conditionalFormatting>
  <conditionalFormatting sqref="B29:J29">
    <cfRule type="cellIs" dxfId="77" priority="219" stopIfTrue="1" operator="lessThan">
      <formula>0.0005</formula>
    </cfRule>
  </conditionalFormatting>
  <conditionalFormatting sqref="B31:J31">
    <cfRule type="cellIs" dxfId="76" priority="217" stopIfTrue="1" operator="lessThan">
      <formula>0.0005</formula>
    </cfRule>
  </conditionalFormatting>
  <conditionalFormatting sqref="B33:J33">
    <cfRule type="cellIs" dxfId="75" priority="215" stopIfTrue="1" operator="lessThan">
      <formula>0.0005</formula>
    </cfRule>
  </conditionalFormatting>
  <conditionalFormatting sqref="B35:J35">
    <cfRule type="cellIs" dxfId="74" priority="213" stopIfTrue="1" operator="lessThan">
      <formula>0.0005</formula>
    </cfRule>
  </conditionalFormatting>
  <conditionalFormatting sqref="B37:J37">
    <cfRule type="cellIs" dxfId="73" priority="211" stopIfTrue="1" operator="lessThan">
      <formula>0.0005</formula>
    </cfRule>
  </conditionalFormatting>
  <conditionalFormatting sqref="B7:K7">
    <cfRule type="cellIs" dxfId="72" priority="246" stopIfTrue="1" operator="lessThan">
      <formula>0.0005</formula>
    </cfRule>
  </conditionalFormatting>
  <conditionalFormatting sqref="K7">
    <cfRule type="cellIs" dxfId="71" priority="245" stopIfTrue="1" operator="equal">
      <formula>1</formula>
    </cfRule>
  </conditionalFormatting>
  <conditionalFormatting sqref="K9 K11 K13 K15 K17 K19 K21 K23 K25 K27 K29 K31 K33 K35 K37">
    <cfRule type="cellIs" dxfId="70" priority="272" stopIfTrue="1" operator="equal">
      <formula>1</formula>
    </cfRule>
    <cfRule type="cellIs" dxfId="69" priority="273" stopIfTrue="1" operator="lessThan">
      <formula>0.0005</formula>
    </cfRule>
  </conditionalFormatting>
  <conditionalFormatting sqref="L6:S6">
    <cfRule type="cellIs" dxfId="68" priority="172" stopIfTrue="1" operator="equal">
      <formula>0</formula>
    </cfRule>
  </conditionalFormatting>
  <conditionalFormatting sqref="L7:S7">
    <cfRule type="cellIs" dxfId="67" priority="171" stopIfTrue="1" operator="lessThan">
      <formula>0.0005</formula>
    </cfRule>
  </conditionalFormatting>
  <conditionalFormatting sqref="L8:S8">
    <cfRule type="cellIs" dxfId="66" priority="174" stopIfTrue="1" operator="equal">
      <formula>0</formula>
    </cfRule>
  </conditionalFormatting>
  <conditionalFormatting sqref="L9:S9">
    <cfRule type="cellIs" dxfId="65" priority="173" stopIfTrue="1" operator="lessThan">
      <formula>0.0005</formula>
    </cfRule>
  </conditionalFormatting>
  <conditionalFormatting sqref="L11:S11">
    <cfRule type="cellIs" dxfId="64" priority="169" stopIfTrue="1" operator="lessThan">
      <formula>0.0005</formula>
    </cfRule>
  </conditionalFormatting>
  <conditionalFormatting sqref="L13:S13">
    <cfRule type="cellIs" dxfId="63" priority="167" stopIfTrue="1" operator="lessThan">
      <formula>0.0005</formula>
    </cfRule>
  </conditionalFormatting>
  <conditionalFormatting sqref="L15:S15">
    <cfRule type="cellIs" dxfId="62" priority="165" stopIfTrue="1" operator="lessThan">
      <formula>0.0005</formula>
    </cfRule>
  </conditionalFormatting>
  <conditionalFormatting sqref="L17:S17">
    <cfRule type="cellIs" dxfId="61" priority="163" stopIfTrue="1" operator="lessThan">
      <formula>0.0005</formula>
    </cfRule>
  </conditionalFormatting>
  <conditionalFormatting sqref="L19:S19">
    <cfRule type="cellIs" dxfId="60" priority="161" stopIfTrue="1" operator="lessThan">
      <formula>0.0005</formula>
    </cfRule>
  </conditionalFormatting>
  <conditionalFormatting sqref="L21:S21">
    <cfRule type="cellIs" dxfId="59" priority="159" stopIfTrue="1" operator="lessThan">
      <formula>0.0005</formula>
    </cfRule>
  </conditionalFormatting>
  <conditionalFormatting sqref="L23:S23">
    <cfRule type="cellIs" dxfId="58" priority="157" stopIfTrue="1" operator="lessThan">
      <formula>0.0005</formula>
    </cfRule>
  </conditionalFormatting>
  <conditionalFormatting sqref="L25:S25">
    <cfRule type="cellIs" dxfId="57" priority="155" stopIfTrue="1" operator="lessThan">
      <formula>0.0005</formula>
    </cfRule>
  </conditionalFormatting>
  <conditionalFormatting sqref="L27:S27">
    <cfRule type="cellIs" dxfId="56" priority="153" stopIfTrue="1" operator="lessThan">
      <formula>0.0005</formula>
    </cfRule>
  </conditionalFormatting>
  <conditionalFormatting sqref="L29:S29">
    <cfRule type="cellIs" dxfId="55" priority="151" stopIfTrue="1" operator="lessThan">
      <formula>0.0005</formula>
    </cfRule>
  </conditionalFormatting>
  <conditionalFormatting sqref="L31:S31">
    <cfRule type="cellIs" dxfId="54" priority="149" stopIfTrue="1" operator="lessThan">
      <formula>0.0005</formula>
    </cfRule>
  </conditionalFormatting>
  <conditionalFormatting sqref="L33:S33">
    <cfRule type="cellIs" dxfId="53" priority="147" stopIfTrue="1" operator="lessThan">
      <formula>0.0005</formula>
    </cfRule>
  </conditionalFormatting>
  <conditionalFormatting sqref="L35:S35">
    <cfRule type="cellIs" dxfId="52" priority="145" stopIfTrue="1" operator="lessThan">
      <formula>0.0005</formula>
    </cfRule>
  </conditionalFormatting>
  <conditionalFormatting sqref="L37:S37">
    <cfRule type="cellIs" dxfId="51" priority="143" stopIfTrue="1" operator="lessThan">
      <formula>0.0005</formula>
    </cfRule>
  </conditionalFormatting>
  <conditionalFormatting sqref="T7">
    <cfRule type="cellIs" dxfId="50" priority="243" stopIfTrue="1" operator="equal">
      <formula>1</formula>
    </cfRule>
    <cfRule type="cellIs" dxfId="49" priority="244" stopIfTrue="1" operator="lessThan">
      <formula>0.0005</formula>
    </cfRule>
  </conditionalFormatting>
  <conditionalFormatting sqref="T9 T11 T13 T15 T17 T19 T21 T23 T25 T27 T29 T31 T33 T35 T37">
    <cfRule type="cellIs" dxfId="48" priority="269" stopIfTrue="1" operator="equal">
      <formula>1</formula>
    </cfRule>
    <cfRule type="cellIs" dxfId="47" priority="270" stopIfTrue="1" operator="lessThan">
      <formula>0.0005</formula>
    </cfRule>
  </conditionalFormatting>
  <conditionalFormatting sqref="U6:AB6">
    <cfRule type="cellIs" dxfId="46" priority="104" stopIfTrue="1" operator="equal">
      <formula>0</formula>
    </cfRule>
  </conditionalFormatting>
  <conditionalFormatting sqref="U7:AB7">
    <cfRule type="cellIs" dxfId="45" priority="103" stopIfTrue="1" operator="lessThan">
      <formula>0.0005</formula>
    </cfRule>
  </conditionalFormatting>
  <conditionalFormatting sqref="U8:AB8">
    <cfRule type="cellIs" dxfId="44" priority="106" stopIfTrue="1" operator="equal">
      <formula>0</formula>
    </cfRule>
  </conditionalFormatting>
  <conditionalFormatting sqref="U9:AB9">
    <cfRule type="cellIs" dxfId="43" priority="105" stopIfTrue="1" operator="lessThan">
      <formula>0.0005</formula>
    </cfRule>
  </conditionalFormatting>
  <conditionalFormatting sqref="U11:AB11">
    <cfRule type="cellIs" dxfId="42" priority="101" stopIfTrue="1" operator="lessThan">
      <formula>0.0005</formula>
    </cfRule>
  </conditionalFormatting>
  <conditionalFormatting sqref="U13:AB13">
    <cfRule type="cellIs" dxfId="41" priority="99" stopIfTrue="1" operator="lessThan">
      <formula>0.0005</formula>
    </cfRule>
  </conditionalFormatting>
  <conditionalFormatting sqref="U15:AB15">
    <cfRule type="cellIs" dxfId="40" priority="97" stopIfTrue="1" operator="lessThan">
      <formula>0.0005</formula>
    </cfRule>
  </conditionalFormatting>
  <conditionalFormatting sqref="U17:AB17">
    <cfRule type="cellIs" dxfId="39" priority="95" stopIfTrue="1" operator="lessThan">
      <formula>0.0005</formula>
    </cfRule>
  </conditionalFormatting>
  <conditionalFormatting sqref="U19:AB19">
    <cfRule type="cellIs" dxfId="38" priority="93" stopIfTrue="1" operator="lessThan">
      <formula>0.0005</formula>
    </cfRule>
  </conditionalFormatting>
  <conditionalFormatting sqref="U21:AB21">
    <cfRule type="cellIs" dxfId="37" priority="91" stopIfTrue="1" operator="lessThan">
      <formula>0.0005</formula>
    </cfRule>
  </conditionalFormatting>
  <conditionalFormatting sqref="U23:AB23">
    <cfRule type="cellIs" dxfId="36" priority="89" stopIfTrue="1" operator="lessThan">
      <formula>0.0005</formula>
    </cfRule>
  </conditionalFormatting>
  <conditionalFormatting sqref="U25:AB25">
    <cfRule type="cellIs" dxfId="35" priority="87" stopIfTrue="1" operator="lessThan">
      <formula>0.0005</formula>
    </cfRule>
  </conditionalFormatting>
  <conditionalFormatting sqref="U27:AB27">
    <cfRule type="cellIs" dxfId="34" priority="85" stopIfTrue="1" operator="lessThan">
      <formula>0.0005</formula>
    </cfRule>
  </conditionalFormatting>
  <conditionalFormatting sqref="U29:AB29">
    <cfRule type="cellIs" dxfId="33" priority="83" stopIfTrue="1" operator="lessThan">
      <formula>0.0005</formula>
    </cfRule>
  </conditionalFormatting>
  <conditionalFormatting sqref="U31:AB31">
    <cfRule type="cellIs" dxfId="32" priority="81" stopIfTrue="1" operator="lessThan">
      <formula>0.0005</formula>
    </cfRule>
  </conditionalFormatting>
  <conditionalFormatting sqref="U33:AB33">
    <cfRule type="cellIs" dxfId="31" priority="79" stopIfTrue="1" operator="lessThan">
      <formula>0.0005</formula>
    </cfRule>
  </conditionalFormatting>
  <conditionalFormatting sqref="U35:AB35">
    <cfRule type="cellIs" dxfId="30" priority="77" stopIfTrue="1" operator="lessThan">
      <formula>0.0005</formula>
    </cfRule>
  </conditionalFormatting>
  <conditionalFormatting sqref="U37:AB37">
    <cfRule type="cellIs" dxfId="29" priority="75" stopIfTrue="1" operator="lessThan">
      <formula>0.0005</formula>
    </cfRule>
  </conditionalFormatting>
  <conditionalFormatting sqref="AC7">
    <cfRule type="cellIs" dxfId="28" priority="241" stopIfTrue="1" operator="equal">
      <formula>1</formula>
    </cfRule>
    <cfRule type="cellIs" dxfId="27" priority="242" stopIfTrue="1" operator="lessThan">
      <formula>0.0005</formula>
    </cfRule>
  </conditionalFormatting>
  <conditionalFormatting sqref="AC9 AC11 AC13 AC15 AC17 AC19 AC21 AC23 AC25 AC27 AC29 AC31 AC33 AC35 AC37">
    <cfRule type="cellIs" dxfId="26" priority="266" stopIfTrue="1" operator="equal">
      <formula>1</formula>
    </cfRule>
    <cfRule type="cellIs" dxfId="25" priority="267" stopIfTrue="1" operator="lessThan">
      <formula>0.0005</formula>
    </cfRule>
  </conditionalFormatting>
  <conditionalFormatting sqref="AD6:IV6">
    <cfRule type="cellIs" dxfId="24" priority="36" stopIfTrue="1" operator="equal">
      <formula>0</formula>
    </cfRule>
  </conditionalFormatting>
  <conditionalFormatting sqref="AD7:IV7">
    <cfRule type="cellIs" dxfId="23" priority="35" stopIfTrue="1" operator="lessThan">
      <formula>0.0005</formula>
    </cfRule>
  </conditionalFormatting>
  <conditionalFormatting sqref="AD8:IV8">
    <cfRule type="cellIs" dxfId="22" priority="38" stopIfTrue="1" operator="equal">
      <formula>0</formula>
    </cfRule>
  </conditionalFormatting>
  <conditionalFormatting sqref="AD9:IV9">
    <cfRule type="cellIs" dxfId="21" priority="37" stopIfTrue="1" operator="lessThan">
      <formula>0.0005</formula>
    </cfRule>
  </conditionalFormatting>
  <conditionalFormatting sqref="AD11:IV11">
    <cfRule type="cellIs" dxfId="20" priority="33" stopIfTrue="1" operator="lessThan">
      <formula>0.0005</formula>
    </cfRule>
  </conditionalFormatting>
  <conditionalFormatting sqref="AD13:IV13">
    <cfRule type="cellIs" dxfId="19" priority="31" stopIfTrue="1" operator="lessThan">
      <formula>0.0005</formula>
    </cfRule>
  </conditionalFormatting>
  <conditionalFormatting sqref="AD15:IV15">
    <cfRule type="cellIs" dxfId="18" priority="29" stopIfTrue="1" operator="lessThan">
      <formula>0.0005</formula>
    </cfRule>
  </conditionalFormatting>
  <conditionalFormatting sqref="AD17:IV17">
    <cfRule type="cellIs" dxfId="17" priority="27" stopIfTrue="1" operator="lessThan">
      <formula>0.0005</formula>
    </cfRule>
  </conditionalFormatting>
  <conditionalFormatting sqref="AD19:IV19">
    <cfRule type="cellIs" dxfId="16" priority="25" stopIfTrue="1" operator="lessThan">
      <formula>0.0005</formula>
    </cfRule>
  </conditionalFormatting>
  <conditionalFormatting sqref="AD21:IV21">
    <cfRule type="cellIs" dxfId="15" priority="23" stopIfTrue="1" operator="lessThan">
      <formula>0.0005</formula>
    </cfRule>
  </conditionalFormatting>
  <conditionalFormatting sqref="AD23:IV23">
    <cfRule type="cellIs" dxfId="14" priority="21" stopIfTrue="1" operator="lessThan">
      <formula>0.0005</formula>
    </cfRule>
  </conditionalFormatting>
  <conditionalFormatting sqref="AD25:IV25">
    <cfRule type="cellIs" dxfId="13" priority="19" stopIfTrue="1" operator="lessThan">
      <formula>0.0005</formula>
    </cfRule>
  </conditionalFormatting>
  <conditionalFormatting sqref="AD27:IV27">
    <cfRule type="cellIs" dxfId="12" priority="17" stopIfTrue="1" operator="lessThan">
      <formula>0.0005</formula>
    </cfRule>
  </conditionalFormatting>
  <conditionalFormatting sqref="AD29:IV29">
    <cfRule type="cellIs" dxfId="11" priority="15" stopIfTrue="1" operator="lessThan">
      <formula>0.0005</formula>
    </cfRule>
  </conditionalFormatting>
  <conditionalFormatting sqref="AD31:IV31">
    <cfRule type="cellIs" dxfId="10" priority="13" stopIfTrue="1" operator="lessThan">
      <formula>0.0005</formula>
    </cfRule>
  </conditionalFormatting>
  <conditionalFormatting sqref="AD33:IV33">
    <cfRule type="cellIs" dxfId="9" priority="11" stopIfTrue="1" operator="lessThan">
      <formula>0.0005</formula>
    </cfRule>
  </conditionalFormatting>
  <conditionalFormatting sqref="AD35:IV35">
    <cfRule type="cellIs" dxfId="8" priority="9" stopIfTrue="1" operator="lessThan">
      <formula>0.0005</formula>
    </cfRule>
  </conditionalFormatting>
  <conditionalFormatting sqref="AD37:IV37">
    <cfRule type="cellIs" dxfId="7" priority="7" stopIfTrue="1" operator="lessThan">
      <formula>0.0005</formula>
    </cfRule>
  </conditionalFormatting>
  <hyperlinks>
    <hyperlink ref="A48" r:id="rId1" display="Publikation und Tabellen stehen unter der Lizenz CC BY-SA DEED 4.0." xr:uid="{7D2D709F-5F50-4533-A97B-D53364AB3368}"/>
    <hyperlink ref="K48" r:id="rId2" display="Publikation und Tabellen stehen unter der Lizenz CC BY-SA DEED 4.0." xr:uid="{AEE526B4-87FA-4D3C-A792-0EBE336EB441}"/>
    <hyperlink ref="T48" r:id="rId3" display="Publikation und Tabellen stehen unter der Lizenz CC BY-SA DEED 4.0." xr:uid="{9BFE0FB4-B73F-4A68-8B7B-E2B429C85C90}"/>
    <hyperlink ref="AC48" r:id="rId4" display="Publikation und Tabellen stehen unter der Lizenz CC BY-SA DEED 4.0." xr:uid="{400C7CA9-02B1-40CE-9480-BB9C16F39F91}"/>
    <hyperlink ref="AG46" r:id="rId5" xr:uid="{3F143760-58DC-442D-BA4B-8FC62334455F}"/>
    <hyperlink ref="X46" r:id="rId6" xr:uid="{22385F27-508B-446E-B7AE-C137144FAF73}"/>
    <hyperlink ref="N46" r:id="rId7" xr:uid="{1C921322-CAB7-46F9-80D9-9EDE2C82F3B6}"/>
    <hyperlink ref="E46" r:id="rId8" xr:uid="{FC75FA3D-33EB-4ADB-B86B-ABE201F5FDAA}"/>
  </hyperlinks>
  <pageMargins left="0.78740157480314965" right="0.78740157480314965" top="0.98425196850393704" bottom="0.98425196850393704" header="0.51181102362204722" footer="0.51181102362204722"/>
  <pageSetup paperSize="9" scale="89" fitToWidth="2" fitToHeight="2" orientation="portrait" r:id="rId9"/>
  <headerFooter scaleWithDoc="0" alignWithMargins="0"/>
  <colBreaks count="3" manualBreakCount="3">
    <brk id="10" max="1048575" man="1"/>
    <brk id="19" max="1048575" man="1"/>
    <brk id="28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81C60-FF93-42F2-AAF7-2ED30466595B}">
  <dimension ref="A1:W28"/>
  <sheetViews>
    <sheetView view="pageBreakPreview" zoomScaleNormal="90" zoomScaleSheetLayoutView="100" workbookViewId="0">
      <selection sqref="A1:Q1"/>
    </sheetView>
  </sheetViews>
  <sheetFormatPr baseColWidth="10" defaultRowHeight="12.75" x14ac:dyDescent="0.2"/>
  <cols>
    <col min="1" max="1" width="5.5703125" style="25" customWidth="1"/>
    <col min="2" max="2" width="8.140625" style="25" customWidth="1"/>
    <col min="3" max="3" width="7.28515625" style="25" customWidth="1"/>
    <col min="4" max="4" width="8.140625" style="25" customWidth="1"/>
    <col min="5" max="5" width="7.28515625" style="25" customWidth="1"/>
    <col min="6" max="6" width="8.140625" style="25" customWidth="1"/>
    <col min="7" max="7" width="7.28515625" style="25" customWidth="1"/>
    <col min="8" max="8" width="8.140625" style="25" customWidth="1"/>
    <col min="9" max="9" width="7.28515625" style="25" customWidth="1"/>
    <col min="10" max="10" width="8.140625" style="25" customWidth="1"/>
    <col min="11" max="11" width="7.28515625" style="25" customWidth="1"/>
    <col min="12" max="12" width="8.140625" style="25" customWidth="1"/>
    <col min="13" max="13" width="7.28515625" style="25" customWidth="1"/>
    <col min="14" max="14" width="8.140625" style="25" customWidth="1"/>
    <col min="15" max="15" width="7.28515625" style="25" customWidth="1"/>
    <col min="16" max="16" width="8.140625" style="25" customWidth="1"/>
    <col min="17" max="17" width="7.28515625" style="25" customWidth="1"/>
    <col min="18" max="16384" width="11.42578125" style="25"/>
  </cols>
  <sheetData>
    <row r="1" spans="1:23" s="24" customFormat="1" ht="39.950000000000003" customHeight="1" thickBot="1" x14ac:dyDescent="0.25">
      <c r="A1" s="693" t="str">
        <f>"Tabelle 29: Durchschnittliche Unterrichtsstunden und Belegungen pro Kurs nach Ländern und Programmbereichen " &amp;Hilfswerte!B1</f>
        <v>Tabelle 29: Durchschnittliche Unterrichtsstunden und Belegungen pro Kurs nach Ländern und Programmbereichen 2018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</row>
    <row r="2" spans="1:23" s="24" customFormat="1" ht="14.25" customHeight="1" x14ac:dyDescent="0.2">
      <c r="A2" s="708" t="s">
        <v>14</v>
      </c>
      <c r="B2" s="766" t="s">
        <v>28</v>
      </c>
      <c r="C2" s="784"/>
      <c r="D2" s="773" t="s">
        <v>321</v>
      </c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6"/>
    </row>
    <row r="3" spans="1:23" s="69" customFormat="1" ht="79.5" customHeight="1" x14ac:dyDescent="0.2">
      <c r="A3" s="709"/>
      <c r="B3" s="767"/>
      <c r="C3" s="785"/>
      <c r="D3" s="779" t="s">
        <v>1</v>
      </c>
      <c r="E3" s="703"/>
      <c r="F3" s="779" t="s">
        <v>2</v>
      </c>
      <c r="G3" s="703"/>
      <c r="H3" s="779" t="s">
        <v>21</v>
      </c>
      <c r="I3" s="704"/>
      <c r="J3" s="778" t="s">
        <v>22</v>
      </c>
      <c r="K3" s="778"/>
      <c r="L3" s="778" t="s">
        <v>397</v>
      </c>
      <c r="M3" s="778"/>
      <c r="N3" s="778" t="s">
        <v>44</v>
      </c>
      <c r="O3" s="778"/>
      <c r="P3" s="779" t="s">
        <v>45</v>
      </c>
      <c r="Q3" s="705"/>
      <c r="S3" s="24"/>
      <c r="T3" s="24"/>
      <c r="U3" s="24"/>
      <c r="V3" s="24"/>
      <c r="W3" s="24"/>
    </row>
    <row r="4" spans="1:23" ht="61.5" customHeight="1" x14ac:dyDescent="0.2">
      <c r="A4" s="710"/>
      <c r="B4" s="319" t="s">
        <v>442</v>
      </c>
      <c r="C4" s="321" t="s">
        <v>390</v>
      </c>
      <c r="D4" s="319" t="s">
        <v>442</v>
      </c>
      <c r="E4" s="70" t="s">
        <v>390</v>
      </c>
      <c r="F4" s="319" t="s">
        <v>442</v>
      </c>
      <c r="G4" s="70" t="s">
        <v>390</v>
      </c>
      <c r="H4" s="319" t="s">
        <v>442</v>
      </c>
      <c r="I4" s="70" t="s">
        <v>390</v>
      </c>
      <c r="J4" s="319" t="s">
        <v>442</v>
      </c>
      <c r="K4" s="70" t="s">
        <v>390</v>
      </c>
      <c r="L4" s="319" t="s">
        <v>442</v>
      </c>
      <c r="M4" s="70" t="s">
        <v>390</v>
      </c>
      <c r="N4" s="319" t="s">
        <v>442</v>
      </c>
      <c r="O4" s="70" t="s">
        <v>390</v>
      </c>
      <c r="P4" s="319" t="s">
        <v>442</v>
      </c>
      <c r="Q4" s="79" t="s">
        <v>390</v>
      </c>
      <c r="S4" s="24"/>
      <c r="T4" s="24"/>
      <c r="U4" s="24"/>
      <c r="V4" s="24"/>
      <c r="W4" s="24"/>
    </row>
    <row r="5" spans="1:23" s="31" customFormat="1" ht="24.95" customHeight="1" x14ac:dyDescent="0.2">
      <c r="A5" s="140" t="s">
        <v>83</v>
      </c>
      <c r="B5" s="547">
        <v>25.940169999999998</v>
      </c>
      <c r="C5" s="548">
        <v>10.76871</v>
      </c>
      <c r="D5" s="549">
        <v>11.20443</v>
      </c>
      <c r="E5" s="550">
        <v>14.22906</v>
      </c>
      <c r="F5" s="549">
        <v>14.92146</v>
      </c>
      <c r="G5" s="550">
        <v>9.4476099999999992</v>
      </c>
      <c r="H5" s="549">
        <v>14.248670000000001</v>
      </c>
      <c r="I5" s="550">
        <v>11.528969999999999</v>
      </c>
      <c r="J5" s="549">
        <v>47.270479999999999</v>
      </c>
      <c r="K5" s="550">
        <v>10.669930000000001</v>
      </c>
      <c r="L5" s="549">
        <v>17.361319999999999</v>
      </c>
      <c r="M5" s="550">
        <v>7.6582100000000004</v>
      </c>
      <c r="N5" s="549">
        <v>154.2311</v>
      </c>
      <c r="O5" s="550">
        <v>10.061199999999999</v>
      </c>
      <c r="P5" s="549">
        <v>43.811790000000002</v>
      </c>
      <c r="Q5" s="551">
        <v>7.60771</v>
      </c>
      <c r="S5" s="24"/>
      <c r="T5" s="24"/>
      <c r="U5" s="24"/>
      <c r="V5" s="24"/>
      <c r="W5" s="24"/>
    </row>
    <row r="6" spans="1:23" s="31" customFormat="1" ht="24.95" customHeight="1" x14ac:dyDescent="0.2">
      <c r="A6" s="349" t="s">
        <v>84</v>
      </c>
      <c r="B6" s="552">
        <v>23.253170000000001</v>
      </c>
      <c r="C6" s="553">
        <v>11.193709999999999</v>
      </c>
      <c r="D6" s="554">
        <v>12.35549</v>
      </c>
      <c r="E6" s="555">
        <v>16.167090000000002</v>
      </c>
      <c r="F6" s="554">
        <v>15.504960000000001</v>
      </c>
      <c r="G6" s="555">
        <v>9.9969599999999996</v>
      </c>
      <c r="H6" s="554">
        <v>14.577</v>
      </c>
      <c r="I6" s="555">
        <v>12.19567</v>
      </c>
      <c r="J6" s="554">
        <v>41.977449999999997</v>
      </c>
      <c r="K6" s="555">
        <v>9.8199000000000005</v>
      </c>
      <c r="L6" s="554">
        <v>21.808340000000001</v>
      </c>
      <c r="M6" s="555">
        <v>7.6189299999999998</v>
      </c>
      <c r="N6" s="554">
        <v>93.087689999999995</v>
      </c>
      <c r="O6" s="561">
        <v>12.593719999999999</v>
      </c>
      <c r="P6" s="555">
        <v>75</v>
      </c>
      <c r="Q6" s="556">
        <v>11.078239999999999</v>
      </c>
      <c r="S6" s="24"/>
      <c r="T6" s="24"/>
      <c r="U6" s="24"/>
      <c r="V6" s="24"/>
      <c r="W6" s="24"/>
    </row>
    <row r="7" spans="1:23" ht="24.95" customHeight="1" x14ac:dyDescent="0.2">
      <c r="A7" s="349" t="s">
        <v>85</v>
      </c>
      <c r="B7" s="552">
        <v>42.358229999999999</v>
      </c>
      <c r="C7" s="553">
        <v>11.46983</v>
      </c>
      <c r="D7" s="554">
        <v>23.385020000000001</v>
      </c>
      <c r="E7" s="555">
        <v>12.2431</v>
      </c>
      <c r="F7" s="554">
        <v>23.453669999999999</v>
      </c>
      <c r="G7" s="555">
        <v>10.402810000000001</v>
      </c>
      <c r="H7" s="554">
        <v>16.827159999999999</v>
      </c>
      <c r="I7" s="555">
        <v>11.81298</v>
      </c>
      <c r="J7" s="554">
        <v>59.497909999999997</v>
      </c>
      <c r="K7" s="555">
        <v>12.20275</v>
      </c>
      <c r="L7" s="554">
        <v>26.561119999999999</v>
      </c>
      <c r="M7" s="555">
        <v>8.4577299999999997</v>
      </c>
      <c r="N7" s="554">
        <v>189.67677</v>
      </c>
      <c r="O7" s="561">
        <v>12.08081</v>
      </c>
      <c r="P7" s="555">
        <v>51.267400000000002</v>
      </c>
      <c r="Q7" s="556">
        <v>8.4175799999999992</v>
      </c>
    </row>
    <row r="8" spans="1:23" ht="24.95" customHeight="1" x14ac:dyDescent="0.2">
      <c r="A8" s="349" t="s">
        <v>86</v>
      </c>
      <c r="B8" s="552">
        <v>32.740769999999998</v>
      </c>
      <c r="C8" s="553">
        <v>9.7479899999999997</v>
      </c>
      <c r="D8" s="554">
        <v>8.3398299999999992</v>
      </c>
      <c r="E8" s="555">
        <v>11.821730000000001</v>
      </c>
      <c r="F8" s="554">
        <v>18.21724</v>
      </c>
      <c r="G8" s="555">
        <v>8.6543100000000006</v>
      </c>
      <c r="H8" s="554">
        <v>16.412089999999999</v>
      </c>
      <c r="I8" s="555">
        <v>10.96927</v>
      </c>
      <c r="J8" s="554">
        <v>49.656190000000002</v>
      </c>
      <c r="K8" s="555">
        <v>9.5716900000000003</v>
      </c>
      <c r="L8" s="554">
        <v>17.819210000000002</v>
      </c>
      <c r="M8" s="555">
        <v>7.5042400000000002</v>
      </c>
      <c r="N8" s="554">
        <v>457.70454999999998</v>
      </c>
      <c r="O8" s="561">
        <v>15.86364</v>
      </c>
      <c r="P8" s="555">
        <v>49.954799999999999</v>
      </c>
      <c r="Q8" s="556">
        <v>9.2259899999999995</v>
      </c>
    </row>
    <row r="9" spans="1:23" ht="24.95" customHeight="1" x14ac:dyDescent="0.2">
      <c r="A9" s="349" t="s">
        <v>87</v>
      </c>
      <c r="B9" s="552">
        <v>43.48686</v>
      </c>
      <c r="C9" s="553">
        <v>13.18763</v>
      </c>
      <c r="D9" s="554">
        <v>26.39481</v>
      </c>
      <c r="E9" s="555">
        <v>23.384419999999999</v>
      </c>
      <c r="F9" s="554">
        <v>23.226189999999999</v>
      </c>
      <c r="G9" s="555">
        <v>10.190480000000001</v>
      </c>
      <c r="H9" s="554">
        <v>18.47625</v>
      </c>
      <c r="I9" s="555">
        <v>12.21504</v>
      </c>
      <c r="J9" s="554">
        <v>67.530519999999996</v>
      </c>
      <c r="K9" s="555">
        <v>13.23902</v>
      </c>
      <c r="L9" s="554">
        <v>20.074179999999998</v>
      </c>
      <c r="M9" s="555">
        <v>8.7032600000000002</v>
      </c>
      <c r="N9" s="554">
        <v>253.28570999999999</v>
      </c>
      <c r="O9" s="561">
        <v>13</v>
      </c>
      <c r="P9" s="555">
        <v>76.653850000000006</v>
      </c>
      <c r="Q9" s="556">
        <v>13.11538</v>
      </c>
    </row>
    <row r="10" spans="1:23" ht="24.95" customHeight="1" x14ac:dyDescent="0.2">
      <c r="A10" s="349" t="s">
        <v>88</v>
      </c>
      <c r="B10" s="552">
        <v>27.613009999999999</v>
      </c>
      <c r="C10" s="553">
        <v>12.120900000000001</v>
      </c>
      <c r="D10" s="554">
        <v>16.442150000000002</v>
      </c>
      <c r="E10" s="555">
        <v>13.466939999999999</v>
      </c>
      <c r="F10" s="554">
        <v>21.054510000000001</v>
      </c>
      <c r="G10" s="555">
        <v>11.36059</v>
      </c>
      <c r="H10" s="554">
        <v>12.5398</v>
      </c>
      <c r="I10" s="555">
        <v>11.810890000000001</v>
      </c>
      <c r="J10" s="554">
        <v>40.632629999999999</v>
      </c>
      <c r="K10" s="555">
        <v>13.52863</v>
      </c>
      <c r="L10" s="554">
        <v>16.33642</v>
      </c>
      <c r="M10" s="555">
        <v>8.7965300000000006</v>
      </c>
      <c r="N10" s="554" t="s">
        <v>452</v>
      </c>
      <c r="O10" s="561" t="s">
        <v>452</v>
      </c>
      <c r="P10" s="555">
        <v>99.469880000000003</v>
      </c>
      <c r="Q10" s="556">
        <v>10.71687</v>
      </c>
    </row>
    <row r="11" spans="1:23" ht="24.95" customHeight="1" x14ac:dyDescent="0.2">
      <c r="A11" s="349" t="s">
        <v>89</v>
      </c>
      <c r="B11" s="552">
        <v>35.483730000000001</v>
      </c>
      <c r="C11" s="553">
        <v>10.860889999999999</v>
      </c>
      <c r="D11" s="554">
        <v>13.652950000000001</v>
      </c>
      <c r="E11" s="555">
        <v>13.606769999999999</v>
      </c>
      <c r="F11" s="554">
        <v>17.122119999999999</v>
      </c>
      <c r="G11" s="555">
        <v>8.1540099999999995</v>
      </c>
      <c r="H11" s="554">
        <v>16.71772</v>
      </c>
      <c r="I11" s="555">
        <v>11.60219</v>
      </c>
      <c r="J11" s="554">
        <v>59.982219999999998</v>
      </c>
      <c r="K11" s="555">
        <v>11.60337</v>
      </c>
      <c r="L11" s="554">
        <v>32.745609999999999</v>
      </c>
      <c r="M11" s="555">
        <v>8.7559900000000006</v>
      </c>
      <c r="N11" s="554">
        <v>156.91667000000001</v>
      </c>
      <c r="O11" s="561">
        <v>12.45</v>
      </c>
      <c r="P11" s="555">
        <v>77.059049999999999</v>
      </c>
      <c r="Q11" s="556">
        <v>8.8114299999999997</v>
      </c>
    </row>
    <row r="12" spans="1:23" ht="24.95" customHeight="1" x14ac:dyDescent="0.2">
      <c r="A12" s="349" t="s">
        <v>90</v>
      </c>
      <c r="B12" s="552">
        <v>32.12068</v>
      </c>
      <c r="C12" s="553">
        <v>10.988160000000001</v>
      </c>
      <c r="D12" s="554">
        <v>8.5709</v>
      </c>
      <c r="E12" s="555">
        <v>13.98507</v>
      </c>
      <c r="F12" s="554">
        <v>19.03566</v>
      </c>
      <c r="G12" s="555">
        <v>9.7295700000000007</v>
      </c>
      <c r="H12" s="554">
        <v>15.93338</v>
      </c>
      <c r="I12" s="555">
        <v>11.17488</v>
      </c>
      <c r="J12" s="554">
        <v>42.808309999999999</v>
      </c>
      <c r="K12" s="555">
        <v>11.39504</v>
      </c>
      <c r="L12" s="554">
        <v>14.77215</v>
      </c>
      <c r="M12" s="555">
        <v>8.9461999999999993</v>
      </c>
      <c r="N12" s="554">
        <v>293.75893000000002</v>
      </c>
      <c r="O12" s="561">
        <v>13.669639999999999</v>
      </c>
      <c r="P12" s="555">
        <v>31.795280000000002</v>
      </c>
      <c r="Q12" s="556">
        <v>7.5354299999999999</v>
      </c>
    </row>
    <row r="13" spans="1:23" ht="24.95" customHeight="1" x14ac:dyDescent="0.2">
      <c r="A13" s="349" t="s">
        <v>91</v>
      </c>
      <c r="B13" s="552">
        <v>42.733240000000002</v>
      </c>
      <c r="C13" s="553">
        <v>11.31986</v>
      </c>
      <c r="D13" s="554">
        <v>20.746459999999999</v>
      </c>
      <c r="E13" s="555">
        <v>14.575480000000001</v>
      </c>
      <c r="F13" s="554">
        <v>17.198509999999999</v>
      </c>
      <c r="G13" s="555">
        <v>10.1965</v>
      </c>
      <c r="H13" s="554">
        <v>14.295389999999999</v>
      </c>
      <c r="I13" s="555">
        <v>11.264480000000001</v>
      </c>
      <c r="J13" s="554">
        <v>67.037009999999995</v>
      </c>
      <c r="K13" s="555">
        <v>11.947509999999999</v>
      </c>
      <c r="L13" s="554">
        <v>55.617660000000001</v>
      </c>
      <c r="M13" s="555">
        <v>9.9394600000000004</v>
      </c>
      <c r="N13" s="554">
        <v>128.30319</v>
      </c>
      <c r="O13" s="561">
        <v>6.6429</v>
      </c>
      <c r="P13" s="555">
        <v>127.56749000000001</v>
      </c>
      <c r="Q13" s="556">
        <v>8.5095100000000006</v>
      </c>
    </row>
    <row r="14" spans="1:23" ht="24.95" customHeight="1" x14ac:dyDescent="0.2">
      <c r="A14" s="349" t="s">
        <v>92</v>
      </c>
      <c r="B14" s="552">
        <v>34.461979999999997</v>
      </c>
      <c r="C14" s="553">
        <v>11.62749</v>
      </c>
      <c r="D14" s="554">
        <v>13.70143</v>
      </c>
      <c r="E14" s="555">
        <v>17.487860000000001</v>
      </c>
      <c r="F14" s="554">
        <v>18.52149</v>
      </c>
      <c r="G14" s="555">
        <v>10.22199</v>
      </c>
      <c r="H14" s="554">
        <v>14.74057</v>
      </c>
      <c r="I14" s="555">
        <v>12.18487</v>
      </c>
      <c r="J14" s="554">
        <v>52.999569999999999</v>
      </c>
      <c r="K14" s="555">
        <v>11.70105</v>
      </c>
      <c r="L14" s="554">
        <v>28.305250000000001</v>
      </c>
      <c r="M14" s="555">
        <v>8.1669099999999997</v>
      </c>
      <c r="N14" s="554">
        <v>176.44969</v>
      </c>
      <c r="O14" s="561">
        <v>14.07803</v>
      </c>
      <c r="P14" s="555">
        <v>61.546169999999996</v>
      </c>
      <c r="Q14" s="556">
        <v>10.02365</v>
      </c>
    </row>
    <row r="15" spans="1:23" ht="24.95" customHeight="1" x14ac:dyDescent="0.2">
      <c r="A15" s="349" t="s">
        <v>93</v>
      </c>
      <c r="B15" s="552">
        <v>31.94096</v>
      </c>
      <c r="C15" s="553">
        <v>10.9587</v>
      </c>
      <c r="D15" s="554">
        <v>29.354579999999999</v>
      </c>
      <c r="E15" s="555">
        <v>15.997070000000001</v>
      </c>
      <c r="F15" s="554">
        <v>18.808589999999999</v>
      </c>
      <c r="G15" s="555">
        <v>9.9466099999999997</v>
      </c>
      <c r="H15" s="554">
        <v>14.31305</v>
      </c>
      <c r="I15" s="555">
        <v>11.63988</v>
      </c>
      <c r="J15" s="554">
        <v>54.033769999999997</v>
      </c>
      <c r="K15" s="555">
        <v>10.698600000000001</v>
      </c>
      <c r="L15" s="554">
        <v>19.86778</v>
      </c>
      <c r="M15" s="555">
        <v>8.4721299999999999</v>
      </c>
      <c r="N15" s="554">
        <v>105.19437000000001</v>
      </c>
      <c r="O15" s="561">
        <v>6.7718299999999996</v>
      </c>
      <c r="P15" s="555">
        <v>73.813730000000007</v>
      </c>
      <c r="Q15" s="556">
        <v>8.0833300000000001</v>
      </c>
    </row>
    <row r="16" spans="1:23" ht="24.95" customHeight="1" x14ac:dyDescent="0.2">
      <c r="A16" s="349" t="s">
        <v>94</v>
      </c>
      <c r="B16" s="552">
        <v>22.999739999999999</v>
      </c>
      <c r="C16" s="553">
        <v>9.0548699999999993</v>
      </c>
      <c r="D16" s="554">
        <v>11.705500000000001</v>
      </c>
      <c r="E16" s="555">
        <v>11.68608</v>
      </c>
      <c r="F16" s="554">
        <v>20.1646</v>
      </c>
      <c r="G16" s="555">
        <v>9.6790900000000004</v>
      </c>
      <c r="H16" s="554">
        <v>13.42723</v>
      </c>
      <c r="I16" s="555">
        <v>11.331490000000001</v>
      </c>
      <c r="J16" s="554">
        <v>45.288150000000002</v>
      </c>
      <c r="K16" s="555">
        <v>10.09357</v>
      </c>
      <c r="L16" s="554">
        <v>11.41065</v>
      </c>
      <c r="M16" s="555">
        <v>6.2471500000000004</v>
      </c>
      <c r="N16" s="554">
        <v>7.3208799999999998</v>
      </c>
      <c r="O16" s="561">
        <v>3.68459</v>
      </c>
      <c r="P16" s="555">
        <v>26.475079999999998</v>
      </c>
      <c r="Q16" s="556">
        <v>3.1627900000000002</v>
      </c>
    </row>
    <row r="17" spans="1:17" ht="24.95" customHeight="1" x14ac:dyDescent="0.2">
      <c r="A17" s="349" t="s">
        <v>95</v>
      </c>
      <c r="B17" s="552">
        <v>27.85557</v>
      </c>
      <c r="C17" s="553">
        <v>10.742369999999999</v>
      </c>
      <c r="D17" s="554">
        <v>8.8439499999999995</v>
      </c>
      <c r="E17" s="555">
        <v>16.15512</v>
      </c>
      <c r="F17" s="554">
        <v>16.60651</v>
      </c>
      <c r="G17" s="555">
        <v>8.8414300000000008</v>
      </c>
      <c r="H17" s="554">
        <v>14.422890000000001</v>
      </c>
      <c r="I17" s="555">
        <v>11.20518</v>
      </c>
      <c r="J17" s="554">
        <v>52.816549999999999</v>
      </c>
      <c r="K17" s="555">
        <v>10.862719999999999</v>
      </c>
      <c r="L17" s="554">
        <v>15.19164</v>
      </c>
      <c r="M17" s="555">
        <v>7.6955799999999996</v>
      </c>
      <c r="N17" s="554">
        <v>22.4</v>
      </c>
      <c r="O17" s="561">
        <v>10.9</v>
      </c>
      <c r="P17" s="555">
        <v>17.218540000000001</v>
      </c>
      <c r="Q17" s="556">
        <v>6.97682</v>
      </c>
    </row>
    <row r="18" spans="1:17" ht="24.95" customHeight="1" x14ac:dyDescent="0.2">
      <c r="A18" s="349" t="s">
        <v>96</v>
      </c>
      <c r="B18" s="552">
        <v>32.771749999999997</v>
      </c>
      <c r="C18" s="553">
        <v>10.620369999999999</v>
      </c>
      <c r="D18" s="554">
        <v>18.293099999999999</v>
      </c>
      <c r="E18" s="555">
        <v>12.982760000000001</v>
      </c>
      <c r="F18" s="554">
        <v>19.168780000000002</v>
      </c>
      <c r="G18" s="555">
        <v>9.4702400000000004</v>
      </c>
      <c r="H18" s="554">
        <v>14.866009999999999</v>
      </c>
      <c r="I18" s="555">
        <v>11.43028</v>
      </c>
      <c r="J18" s="554">
        <v>52.432400000000001</v>
      </c>
      <c r="K18" s="555">
        <v>11.00788</v>
      </c>
      <c r="L18" s="554">
        <v>23.054500000000001</v>
      </c>
      <c r="M18" s="555">
        <v>8.2779299999999996</v>
      </c>
      <c r="N18" s="554">
        <v>74.25</v>
      </c>
      <c r="O18" s="561">
        <v>7.1136400000000002</v>
      </c>
      <c r="P18" s="555">
        <v>69.014930000000007</v>
      </c>
      <c r="Q18" s="556">
        <v>9.4278600000000008</v>
      </c>
    </row>
    <row r="19" spans="1:17" ht="24.95" customHeight="1" x14ac:dyDescent="0.2">
      <c r="A19" s="349" t="s">
        <v>97</v>
      </c>
      <c r="B19" s="552">
        <v>27.842919999999999</v>
      </c>
      <c r="C19" s="553">
        <v>10.58014</v>
      </c>
      <c r="D19" s="554">
        <v>11.935040000000001</v>
      </c>
      <c r="E19" s="555">
        <v>13.189780000000001</v>
      </c>
      <c r="F19" s="554">
        <v>19.572299999999998</v>
      </c>
      <c r="G19" s="555">
        <v>9.2785700000000002</v>
      </c>
      <c r="H19" s="554">
        <v>14.77533</v>
      </c>
      <c r="I19" s="555">
        <v>11.28173</v>
      </c>
      <c r="J19" s="554">
        <v>49.72148</v>
      </c>
      <c r="K19" s="555">
        <v>10.861190000000001</v>
      </c>
      <c r="L19" s="554">
        <v>20.605239999999998</v>
      </c>
      <c r="M19" s="555">
        <v>7.23611</v>
      </c>
      <c r="N19" s="554">
        <v>229.5</v>
      </c>
      <c r="O19" s="561">
        <v>11.986840000000001</v>
      </c>
      <c r="P19" s="555">
        <v>33.161020000000001</v>
      </c>
      <c r="Q19" s="556">
        <v>10.0678</v>
      </c>
    </row>
    <row r="20" spans="1:17" ht="24.95" customHeight="1" x14ac:dyDescent="0.2">
      <c r="A20" s="367" t="s">
        <v>98</v>
      </c>
      <c r="B20" s="552">
        <v>32.958120000000001</v>
      </c>
      <c r="C20" s="553">
        <v>10.47167</v>
      </c>
      <c r="D20" s="554">
        <v>18.365639999999999</v>
      </c>
      <c r="E20" s="555">
        <v>16.422910000000002</v>
      </c>
      <c r="F20" s="554">
        <v>21.119009999999999</v>
      </c>
      <c r="G20" s="555">
        <v>9.8039400000000008</v>
      </c>
      <c r="H20" s="554">
        <v>16.42775</v>
      </c>
      <c r="I20" s="555">
        <v>10.66882</v>
      </c>
      <c r="J20" s="554">
        <v>56.487990000000003</v>
      </c>
      <c r="K20" s="555">
        <v>10.4549</v>
      </c>
      <c r="L20" s="554">
        <v>16.05545</v>
      </c>
      <c r="M20" s="555">
        <v>7.2033300000000002</v>
      </c>
      <c r="N20" s="554">
        <v>224.86206999999999</v>
      </c>
      <c r="O20" s="561">
        <v>7.0862100000000003</v>
      </c>
      <c r="P20" s="555">
        <v>80.623379999999997</v>
      </c>
      <c r="Q20" s="556">
        <v>7.2597399999999999</v>
      </c>
    </row>
    <row r="21" spans="1:17" ht="24.95" customHeight="1" thickBot="1" x14ac:dyDescent="0.25">
      <c r="A21" s="350" t="s">
        <v>113</v>
      </c>
      <c r="B21" s="557">
        <v>30.36065</v>
      </c>
      <c r="C21" s="558">
        <v>11.0756</v>
      </c>
      <c r="D21" s="559">
        <v>14.57521</v>
      </c>
      <c r="E21" s="560">
        <v>15.24408</v>
      </c>
      <c r="F21" s="559">
        <v>17.080220000000001</v>
      </c>
      <c r="G21" s="560">
        <v>9.73691</v>
      </c>
      <c r="H21" s="559">
        <v>14.70861</v>
      </c>
      <c r="I21" s="560">
        <v>11.75311</v>
      </c>
      <c r="J21" s="559">
        <v>51.878500000000003</v>
      </c>
      <c r="K21" s="560">
        <v>11.06171</v>
      </c>
      <c r="L21" s="559">
        <v>26.5869</v>
      </c>
      <c r="M21" s="560">
        <v>8.1902299999999997</v>
      </c>
      <c r="N21" s="559">
        <v>121.56932999999999</v>
      </c>
      <c r="O21" s="562">
        <v>9.2501700000000007</v>
      </c>
      <c r="P21" s="558">
        <v>70.930539999999993</v>
      </c>
      <c r="Q21" s="563">
        <v>8.8460400000000003</v>
      </c>
    </row>
    <row r="23" spans="1:17" s="641" customFormat="1" ht="11.25" x14ac:dyDescent="0.2">
      <c r="A23" s="641" t="str">
        <f>'Tabelle 1.1'!A38</f>
        <v>Anmerkungen. Datengrundlage: Volkshochschul-Statistik 2018; Basis: 874 VHS.</v>
      </c>
    </row>
    <row r="25" spans="1:17" x14ac:dyDescent="0.2">
      <c r="A25" s="650" t="s">
        <v>471</v>
      </c>
    </row>
    <row r="26" spans="1:17" x14ac:dyDescent="0.2">
      <c r="A26" s="650" t="s">
        <v>472</v>
      </c>
      <c r="F26" s="653" t="s">
        <v>461</v>
      </c>
    </row>
    <row r="27" spans="1:17" x14ac:dyDescent="0.2">
      <c r="A27" s="651"/>
    </row>
    <row r="28" spans="1:17" x14ac:dyDescent="0.2">
      <c r="A28" s="652" t="s">
        <v>473</v>
      </c>
    </row>
  </sheetData>
  <mergeCells count="11">
    <mergeCell ref="J3:K3"/>
    <mergeCell ref="L3:M3"/>
    <mergeCell ref="A1:Q1"/>
    <mergeCell ref="D2:Q2"/>
    <mergeCell ref="N3:O3"/>
    <mergeCell ref="P3:Q3"/>
    <mergeCell ref="A2:A4"/>
    <mergeCell ref="B2:C3"/>
    <mergeCell ref="D3:E3"/>
    <mergeCell ref="F3:G3"/>
    <mergeCell ref="H3:I3"/>
  </mergeCells>
  <conditionalFormatting sqref="A5 A7:A21">
    <cfRule type="cellIs" dxfId="6" priority="3" stopIfTrue="1" operator="equal">
      <formula>0</formula>
    </cfRule>
  </conditionalFormatting>
  <hyperlinks>
    <hyperlink ref="A28" r:id="rId1" display="Publikation und Tabellen stehen unter der Lizenz CC BY-SA DEED 4.0." xr:uid="{87C457FB-2A0D-41C1-B8E9-26E33D006D35}"/>
    <hyperlink ref="F26" r:id="rId2" xr:uid="{8E3855CD-AB60-459C-A4E0-291003D4D219}"/>
  </hyperlinks>
  <pageMargins left="0.78740157480314965" right="0.78740157480314965" top="0.98425196850393704" bottom="0.98425196850393704" header="0.51181102362204722" footer="0.51181102362204722"/>
  <pageSetup paperSize="9" scale="61" orientation="portrait" r:id="rId3"/>
  <headerFooter scaleWithDoc="0" alignWithMargins="0"/>
  <legacyDrawingHF r:id="rId4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DA59E-6DB8-437F-8180-75F6B32E2A2C}">
  <dimension ref="A1:L37"/>
  <sheetViews>
    <sheetView view="pageBreakPreview" zoomScaleNormal="100" zoomScaleSheetLayoutView="100" workbookViewId="0">
      <selection sqref="A1:I1"/>
    </sheetView>
  </sheetViews>
  <sheetFormatPr baseColWidth="10" defaultRowHeight="12.75" x14ac:dyDescent="0.2"/>
  <cols>
    <col min="1" max="1" width="16.85546875" style="25" customWidth="1"/>
    <col min="2" max="2" width="17.85546875" style="25" customWidth="1"/>
    <col min="3" max="3" width="16.42578125" style="25" customWidth="1"/>
    <col min="4" max="4" width="18.85546875" style="25" customWidth="1"/>
    <col min="5" max="5" width="20.28515625" style="25" customWidth="1"/>
    <col min="6" max="7" width="20.7109375" style="25" customWidth="1"/>
    <col min="8" max="8" width="21.5703125" style="25" customWidth="1"/>
    <col min="9" max="9" width="20.7109375" style="25" customWidth="1"/>
    <col min="10" max="16384" width="11.42578125" style="25"/>
  </cols>
  <sheetData>
    <row r="1" spans="1:12" ht="39.950000000000003" customHeight="1" thickBot="1" x14ac:dyDescent="0.25">
      <c r="A1" s="693" t="str">
        <f>"Tabelle 30: Strukturdaten " &amp;Hilfswerte!B1</f>
        <v>Tabelle 30: Strukturdaten 2018</v>
      </c>
      <c r="B1" s="693"/>
      <c r="C1" s="693"/>
      <c r="D1" s="693"/>
      <c r="E1" s="693"/>
      <c r="F1" s="693"/>
      <c r="G1" s="693"/>
      <c r="H1" s="693"/>
      <c r="I1" s="693"/>
      <c r="J1" s="59"/>
      <c r="K1" s="59"/>
      <c r="L1" s="59"/>
    </row>
    <row r="2" spans="1:12" ht="27" customHeight="1" x14ac:dyDescent="0.2">
      <c r="A2" s="143"/>
      <c r="B2" s="1014" t="s">
        <v>357</v>
      </c>
      <c r="C2" s="1014"/>
      <c r="D2" s="1014"/>
      <c r="E2" s="1014"/>
      <c r="F2" s="1015" t="s">
        <v>358</v>
      </c>
      <c r="G2" s="1015"/>
      <c r="H2" s="1015"/>
      <c r="I2" s="1016"/>
    </row>
    <row r="3" spans="1:12" ht="137.25" customHeight="1" x14ac:dyDescent="0.2">
      <c r="A3" s="564" t="s">
        <v>14</v>
      </c>
      <c r="B3" s="570" t="s">
        <v>359</v>
      </c>
      <c r="C3" s="570" t="s">
        <v>360</v>
      </c>
      <c r="D3" s="570" t="s">
        <v>361</v>
      </c>
      <c r="E3" s="570" t="s">
        <v>362</v>
      </c>
      <c r="F3" s="571" t="s">
        <v>363</v>
      </c>
      <c r="G3" s="571" t="s">
        <v>437</v>
      </c>
      <c r="H3" s="571" t="s">
        <v>364</v>
      </c>
      <c r="I3" s="572" t="s">
        <v>436</v>
      </c>
    </row>
    <row r="4" spans="1:12" ht="24.95" customHeight="1" x14ac:dyDescent="0.2">
      <c r="A4" s="367" t="s">
        <v>83</v>
      </c>
      <c r="B4" s="567">
        <v>20.138739999999999</v>
      </c>
      <c r="C4" s="567">
        <v>10.60266</v>
      </c>
      <c r="D4" s="567">
        <v>1.4584900000000001</v>
      </c>
      <c r="E4" s="567">
        <v>4.1839199999999996</v>
      </c>
      <c r="F4" s="567">
        <v>276.28059999999999</v>
      </c>
      <c r="G4" s="567">
        <v>198.31030000000001</v>
      </c>
      <c r="H4" s="567">
        <v>281.06844999999998</v>
      </c>
      <c r="I4" s="598">
        <v>203.09822</v>
      </c>
    </row>
    <row r="5" spans="1:12" ht="24.95" customHeight="1" x14ac:dyDescent="0.2">
      <c r="A5" s="565" t="s">
        <v>84</v>
      </c>
      <c r="B5" s="567">
        <v>17.73254</v>
      </c>
      <c r="C5" s="567">
        <v>9.4276</v>
      </c>
      <c r="D5" s="567">
        <v>0.98063999999999996</v>
      </c>
      <c r="E5" s="567">
        <v>5.1242700000000001</v>
      </c>
      <c r="F5" s="567">
        <v>229.2773</v>
      </c>
      <c r="G5" s="567">
        <v>200.55109999999999</v>
      </c>
      <c r="H5" s="567">
        <v>235.52118999999999</v>
      </c>
      <c r="I5" s="598">
        <v>206.79501999999999</v>
      </c>
    </row>
    <row r="6" spans="1:12" ht="24.95" customHeight="1" x14ac:dyDescent="0.2">
      <c r="A6" s="565" t="s">
        <v>85</v>
      </c>
      <c r="B6" s="567">
        <v>14.88191</v>
      </c>
      <c r="C6" s="567">
        <v>11.02309</v>
      </c>
      <c r="D6" s="567">
        <v>5.4476199999999997</v>
      </c>
      <c r="E6" s="567" t="s">
        <v>452</v>
      </c>
      <c r="F6" s="567">
        <v>243.459</v>
      </c>
      <c r="G6" s="567">
        <v>163.9136</v>
      </c>
      <c r="H6" s="567">
        <v>244.34101000000001</v>
      </c>
      <c r="I6" s="598">
        <v>164.79558</v>
      </c>
    </row>
    <row r="7" spans="1:12" ht="24.95" customHeight="1" x14ac:dyDescent="0.2">
      <c r="A7" s="565" t="s">
        <v>86</v>
      </c>
      <c r="B7" s="568">
        <v>6.2049700000000003</v>
      </c>
      <c r="C7" s="568">
        <v>4.5124899999999997</v>
      </c>
      <c r="D7" s="568">
        <v>0.82103000000000004</v>
      </c>
      <c r="E7" s="568">
        <v>2.3849800000000001</v>
      </c>
      <c r="F7" s="567">
        <v>94.167400000000001</v>
      </c>
      <c r="G7" s="567">
        <v>73.193700000000007</v>
      </c>
      <c r="H7" s="567">
        <v>95.218530000000001</v>
      </c>
      <c r="I7" s="598">
        <v>74.244820000000004</v>
      </c>
    </row>
    <row r="8" spans="1:12" ht="24.95" customHeight="1" x14ac:dyDescent="0.2">
      <c r="A8" s="565" t="s">
        <v>87</v>
      </c>
      <c r="B8" s="568">
        <v>22.620729999999998</v>
      </c>
      <c r="C8" s="568">
        <v>16.694120000000002</v>
      </c>
      <c r="D8" s="568">
        <v>0.66047</v>
      </c>
      <c r="E8" s="568">
        <v>7.5616099999999999</v>
      </c>
      <c r="F8" s="567">
        <v>247.75489999999999</v>
      </c>
      <c r="G8" s="567">
        <v>178.70089999999999</v>
      </c>
      <c r="H8" s="567">
        <v>253.20543000000001</v>
      </c>
      <c r="I8" s="598">
        <v>184.15141</v>
      </c>
    </row>
    <row r="9" spans="1:12" ht="24.95" customHeight="1" x14ac:dyDescent="0.2">
      <c r="A9" s="565" t="s">
        <v>88</v>
      </c>
      <c r="B9" s="568">
        <v>12.239129999999999</v>
      </c>
      <c r="C9" s="568">
        <v>6.9399499999999996</v>
      </c>
      <c r="D9" s="568">
        <v>3.96923</v>
      </c>
      <c r="E9" s="568" t="s">
        <v>452</v>
      </c>
      <c r="F9" s="567">
        <v>124.2642</v>
      </c>
      <c r="G9" s="567">
        <v>84.766900000000007</v>
      </c>
      <c r="H9" s="567">
        <v>124.65694000000001</v>
      </c>
      <c r="I9" s="598">
        <v>85.159710000000004</v>
      </c>
    </row>
    <row r="10" spans="1:12" ht="24.95" customHeight="1" x14ac:dyDescent="0.2">
      <c r="A10" s="565" t="s">
        <v>89</v>
      </c>
      <c r="B10" s="568">
        <v>17.877569999999999</v>
      </c>
      <c r="C10" s="568">
        <v>11.52624</v>
      </c>
      <c r="D10" s="568">
        <v>0.95869000000000004</v>
      </c>
      <c r="E10" s="568">
        <v>4.7267099999999997</v>
      </c>
      <c r="F10" s="567">
        <v>219.56020000000001</v>
      </c>
      <c r="G10" s="567">
        <v>120.961</v>
      </c>
      <c r="H10" s="567">
        <v>221.45955000000001</v>
      </c>
      <c r="I10" s="598">
        <v>122.86029000000001</v>
      </c>
    </row>
    <row r="11" spans="1:12" ht="24.95" customHeight="1" x14ac:dyDescent="0.2">
      <c r="A11" s="565" t="s">
        <v>90</v>
      </c>
      <c r="B11" s="568">
        <v>7.2748400000000002</v>
      </c>
      <c r="C11" s="568">
        <v>5.5053299999999998</v>
      </c>
      <c r="D11" s="568">
        <v>1.62235</v>
      </c>
      <c r="E11" s="568">
        <v>2.4741399999999998</v>
      </c>
      <c r="F11" s="567">
        <v>85.908000000000001</v>
      </c>
      <c r="G11" s="567">
        <v>66.592799999999997</v>
      </c>
      <c r="H11" s="567">
        <v>87.719160000000002</v>
      </c>
      <c r="I11" s="598">
        <v>68.40401</v>
      </c>
    </row>
    <row r="12" spans="1:12" ht="24.95" customHeight="1" x14ac:dyDescent="0.2">
      <c r="A12" s="565" t="s">
        <v>91</v>
      </c>
      <c r="B12" s="568">
        <v>30.286339999999999</v>
      </c>
      <c r="C12" s="568">
        <v>21.188359999999999</v>
      </c>
      <c r="D12" s="568">
        <v>2.8840699999999999</v>
      </c>
      <c r="E12" s="568">
        <v>4.1369800000000003</v>
      </c>
      <c r="F12" s="567">
        <v>292.10550000000001</v>
      </c>
      <c r="G12" s="567">
        <v>193.00810000000001</v>
      </c>
      <c r="H12" s="567">
        <v>293.81628999999998</v>
      </c>
      <c r="I12" s="598">
        <v>194.71893</v>
      </c>
    </row>
    <row r="13" spans="1:12" ht="24.95" customHeight="1" x14ac:dyDescent="0.2">
      <c r="A13" s="565" t="s">
        <v>92</v>
      </c>
      <c r="B13" s="568">
        <v>14.49263</v>
      </c>
      <c r="C13" s="568">
        <v>10.5845</v>
      </c>
      <c r="D13" s="568">
        <v>2.6636500000000001</v>
      </c>
      <c r="E13" s="568">
        <v>3.7023999999999999</v>
      </c>
      <c r="F13" s="567">
        <v>155.4452</v>
      </c>
      <c r="G13" s="567">
        <v>101.9661</v>
      </c>
      <c r="H13" s="567">
        <v>157.83524</v>
      </c>
      <c r="I13" s="598">
        <v>104.35612999999999</v>
      </c>
    </row>
    <row r="14" spans="1:12" ht="24.95" customHeight="1" x14ac:dyDescent="0.2">
      <c r="A14" s="565" t="s">
        <v>93</v>
      </c>
      <c r="B14" s="568">
        <v>13.289</v>
      </c>
      <c r="C14" s="568">
        <v>8.2240199999999994</v>
      </c>
      <c r="D14" s="568">
        <v>1.35311</v>
      </c>
      <c r="E14" s="568">
        <v>1.92056</v>
      </c>
      <c r="F14" s="567">
        <v>214.7285</v>
      </c>
      <c r="G14" s="567">
        <v>145.34819999999999</v>
      </c>
      <c r="H14" s="567">
        <v>217.32076000000001</v>
      </c>
      <c r="I14" s="598">
        <v>147.94047</v>
      </c>
    </row>
    <row r="15" spans="1:12" ht="24.95" customHeight="1" x14ac:dyDescent="0.2">
      <c r="A15" s="565" t="s">
        <v>94</v>
      </c>
      <c r="B15" s="568">
        <v>14.54745</v>
      </c>
      <c r="C15" s="568">
        <v>10.7712</v>
      </c>
      <c r="D15" s="568">
        <v>2.0662199999999999</v>
      </c>
      <c r="E15" s="568">
        <v>3.6451899999999999</v>
      </c>
      <c r="F15" s="567">
        <v>181.27979999999999</v>
      </c>
      <c r="G15" s="567">
        <v>127.5414</v>
      </c>
      <c r="H15" s="567">
        <v>186.99802</v>
      </c>
      <c r="I15" s="598">
        <v>133.25963999999999</v>
      </c>
    </row>
    <row r="16" spans="1:12" ht="24.95" customHeight="1" x14ac:dyDescent="0.2">
      <c r="A16" s="565" t="s">
        <v>95</v>
      </c>
      <c r="B16" s="568">
        <v>7.42089</v>
      </c>
      <c r="C16" s="568">
        <v>4.3691399999999998</v>
      </c>
      <c r="D16" s="568">
        <v>1.2592300000000001</v>
      </c>
      <c r="E16" s="568">
        <v>1.5880300000000001</v>
      </c>
      <c r="F16" s="567">
        <v>95.504400000000004</v>
      </c>
      <c r="G16" s="567">
        <v>70.361999999999995</v>
      </c>
      <c r="H16" s="567">
        <v>96.337739999999997</v>
      </c>
      <c r="I16" s="598">
        <v>71.195310000000006</v>
      </c>
    </row>
    <row r="17" spans="1:9" ht="24.95" customHeight="1" x14ac:dyDescent="0.2">
      <c r="A17" s="565" t="s">
        <v>96</v>
      </c>
      <c r="B17" s="568">
        <v>7.3795999999999999</v>
      </c>
      <c r="C17" s="568">
        <v>5.5410599999999999</v>
      </c>
      <c r="D17" s="568">
        <v>0.71021000000000001</v>
      </c>
      <c r="E17" s="568">
        <v>2.2040199999999999</v>
      </c>
      <c r="F17" s="567">
        <v>99.137200000000007</v>
      </c>
      <c r="G17" s="567">
        <v>70.399600000000007</v>
      </c>
      <c r="H17" s="567">
        <v>100.32248</v>
      </c>
      <c r="I17" s="598">
        <v>71.584890000000001</v>
      </c>
    </row>
    <row r="18" spans="1:9" ht="24.95" customHeight="1" x14ac:dyDescent="0.2">
      <c r="A18" s="565" t="s">
        <v>97</v>
      </c>
      <c r="B18" s="568">
        <v>17.72899</v>
      </c>
      <c r="C18" s="568">
        <v>11.09782</v>
      </c>
      <c r="D18" s="568">
        <v>0.62092999999999998</v>
      </c>
      <c r="E18" s="568">
        <v>5.0003000000000002</v>
      </c>
      <c r="F18" s="567">
        <v>238.1729</v>
      </c>
      <c r="G18" s="567">
        <v>162.14599999999999</v>
      </c>
      <c r="H18" s="567">
        <v>241.65960000000001</v>
      </c>
      <c r="I18" s="598">
        <v>165.63274999999999</v>
      </c>
    </row>
    <row r="19" spans="1:9" ht="24.95" customHeight="1" x14ac:dyDescent="0.2">
      <c r="A19" s="566" t="s">
        <v>98</v>
      </c>
      <c r="B19" s="569">
        <v>9.7835400000000003</v>
      </c>
      <c r="C19" s="569">
        <v>7.4406400000000001</v>
      </c>
      <c r="D19" s="569">
        <v>2.0944400000000001</v>
      </c>
      <c r="E19" s="569">
        <v>2.0355599999999998</v>
      </c>
      <c r="F19" s="569">
        <v>120.3446</v>
      </c>
      <c r="G19" s="569">
        <v>96.670500000000004</v>
      </c>
      <c r="H19" s="569">
        <v>121.34455</v>
      </c>
      <c r="I19" s="599">
        <v>97.670379999999994</v>
      </c>
    </row>
    <row r="20" spans="1:9" ht="24.95" customHeight="1" thickBot="1" x14ac:dyDescent="0.25">
      <c r="A20" s="542" t="s">
        <v>113</v>
      </c>
      <c r="B20" s="573">
        <v>16.562609999999999</v>
      </c>
      <c r="C20" s="573">
        <v>10.58301</v>
      </c>
      <c r="D20" s="573">
        <v>1.91008</v>
      </c>
      <c r="E20" s="573">
        <v>3.6024799999999999</v>
      </c>
      <c r="F20" s="573">
        <v>202.5437</v>
      </c>
      <c r="G20" s="573">
        <v>143.85400000000001</v>
      </c>
      <c r="H20" s="573">
        <v>205.56206</v>
      </c>
      <c r="I20" s="600">
        <v>146.87243000000001</v>
      </c>
    </row>
    <row r="21" spans="1:9" x14ac:dyDescent="0.2">
      <c r="A21" s="33"/>
      <c r="F21" s="601"/>
      <c r="G21" s="601"/>
      <c r="H21" s="601"/>
      <c r="I21" s="601"/>
    </row>
    <row r="22" spans="1:9" s="641" customFormat="1" ht="11.25" x14ac:dyDescent="0.2">
      <c r="A22" s="648" t="str">
        <f>"Anmerkungen. Datengrundlage: Volkshochschul-Statistik "&amp;Hilfswerte!B1&amp;"; Basis: "&amp;Tabelle1!$C$36&amp;" VHS."</f>
        <v>Anmerkungen. Datengrundlage: Volkshochschul-Statistik 2018; Basis: 874 VHS.</v>
      </c>
      <c r="F22" s="649"/>
      <c r="G22" s="649"/>
      <c r="H22" s="649"/>
      <c r="I22" s="649"/>
    </row>
    <row r="23" spans="1:9" x14ac:dyDescent="0.2">
      <c r="A23" s="33"/>
    </row>
    <row r="24" spans="1:9" x14ac:dyDescent="0.2">
      <c r="A24" s="650" t="s">
        <v>471</v>
      </c>
    </row>
    <row r="25" spans="1:9" x14ac:dyDescent="0.2">
      <c r="A25" s="650" t="s">
        <v>472</v>
      </c>
      <c r="C25" s="653" t="s">
        <v>461</v>
      </c>
    </row>
    <row r="26" spans="1:9" x14ac:dyDescent="0.2">
      <c r="A26" s="651"/>
    </row>
    <row r="27" spans="1:9" x14ac:dyDescent="0.2">
      <c r="A27" s="652" t="s">
        <v>473</v>
      </c>
    </row>
    <row r="28" spans="1:9" x14ac:dyDescent="0.2">
      <c r="A28" s="33"/>
    </row>
    <row r="29" spans="1:9" x14ac:dyDescent="0.2">
      <c r="A29" s="33"/>
    </row>
    <row r="30" spans="1:9" x14ac:dyDescent="0.2">
      <c r="A30" s="33"/>
    </row>
    <row r="31" spans="1:9" x14ac:dyDescent="0.2">
      <c r="A31" s="33"/>
    </row>
    <row r="32" spans="1:9" x14ac:dyDescent="0.2">
      <c r="A32" s="33"/>
    </row>
    <row r="33" spans="1:1" x14ac:dyDescent="0.2">
      <c r="A33" s="33"/>
    </row>
    <row r="34" spans="1:1" x14ac:dyDescent="0.2">
      <c r="A34" s="33"/>
    </row>
    <row r="35" spans="1:1" x14ac:dyDescent="0.2">
      <c r="A35" s="33"/>
    </row>
    <row r="36" spans="1:1" x14ac:dyDescent="0.2">
      <c r="A36" s="33"/>
    </row>
    <row r="37" spans="1:1" x14ac:dyDescent="0.2">
      <c r="A37" s="33"/>
    </row>
  </sheetData>
  <mergeCells count="3">
    <mergeCell ref="B2:E2"/>
    <mergeCell ref="F2:I2"/>
    <mergeCell ref="A1:I1"/>
  </mergeCells>
  <conditionalFormatting sqref="A21 A23 A29 A31 A33 A35">
    <cfRule type="cellIs" dxfId="5" priority="146" stopIfTrue="1" operator="equal">
      <formula>1</formula>
    </cfRule>
    <cfRule type="cellIs" dxfId="4" priority="147" stopIfTrue="1" operator="lessThan">
      <formula>0.0005</formula>
    </cfRule>
  </conditionalFormatting>
  <conditionalFormatting sqref="A22 A28 A30 A32 A34 A36">
    <cfRule type="cellIs" dxfId="3" priority="149" stopIfTrue="1" operator="equal">
      <formula>0</formula>
    </cfRule>
  </conditionalFormatting>
  <conditionalFormatting sqref="A37">
    <cfRule type="cellIs" dxfId="2" priority="148" stopIfTrue="1" operator="lessThan">
      <formula>0.0005</formula>
    </cfRule>
  </conditionalFormatting>
  <conditionalFormatting sqref="A4:I20">
    <cfRule type="cellIs" dxfId="1" priority="1" stopIfTrue="1" operator="equal">
      <formula>0</formula>
    </cfRule>
  </conditionalFormatting>
  <hyperlinks>
    <hyperlink ref="A27" r:id="rId1" display="Publikation und Tabellen stehen unter der Lizenz CC BY-SA DEED 4.0." xr:uid="{F6AA3EFD-C7DE-4E42-8285-EA429F72E65C}"/>
    <hyperlink ref="C25" r:id="rId2" xr:uid="{CB2F26D6-971B-4393-917F-62D28E046717}"/>
  </hyperlinks>
  <pageMargins left="0.7" right="0.7" top="0.78740157499999996" bottom="0.78740157499999996" header="0.3" footer="0.3"/>
  <pageSetup paperSize="9" scale="67" orientation="landscape"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2CE0B-4C47-4943-91D3-3CC7EC23C4B8}">
  <dimension ref="A1:K40"/>
  <sheetViews>
    <sheetView view="pageBreakPreview" zoomScaleNormal="100" zoomScaleSheetLayoutView="100" workbookViewId="0">
      <selection activeCell="B44" sqref="B44"/>
    </sheetView>
  </sheetViews>
  <sheetFormatPr baseColWidth="10" defaultRowHeight="12.75" x14ac:dyDescent="0.2"/>
  <cols>
    <col min="1" max="10" width="11.42578125" style="583"/>
    <col min="11" max="11" width="8.85546875" style="583" customWidth="1"/>
    <col min="12" max="16384" width="11.42578125" style="583"/>
  </cols>
  <sheetData>
    <row r="1" spans="1:11" ht="39.950000000000003" customHeight="1" x14ac:dyDescent="0.2">
      <c r="A1" s="1017" t="str">
        <f>"Abbildung 10.
Kursbelegungen nach Geschlecht und Programmbereichen "&amp;Hilfswerte!B1</f>
        <v>Abbildung 10.
Kursbelegungen nach Geschlecht und Programmbereichen 2018</v>
      </c>
      <c r="B1" s="1017"/>
      <c r="C1" s="1017"/>
      <c r="D1" s="1017"/>
      <c r="E1" s="1017"/>
      <c r="F1" s="1017"/>
      <c r="G1" s="1017"/>
      <c r="H1" s="1017"/>
      <c r="I1" s="1017"/>
      <c r="J1" s="1017"/>
      <c r="K1" s="1017"/>
    </row>
    <row r="2" spans="1:11" x14ac:dyDescent="0.2">
      <c r="A2" s="587"/>
    </row>
    <row r="32" spans="1:8" x14ac:dyDescent="0.2">
      <c r="A32" s="607" t="str">
        <f>"Anmerkungen. Datengrundlage: Volkshochschul-Statistik "&amp;Hilfswerte!B1&amp;"; Basis: "&amp;Tabelle1!$C$36&amp;" VHS " &amp; "(Tabelle 9);"</f>
        <v>Anmerkungen. Datengrundlage: Volkshochschul-Statistik 2018; Basis: 874 VHS (Tabelle 9);</v>
      </c>
      <c r="B32" s="607"/>
      <c r="C32" s="607"/>
      <c r="D32" s="607"/>
      <c r="E32" s="607"/>
      <c r="F32" s="607"/>
      <c r="G32" s="607"/>
      <c r="H32" s="607"/>
    </row>
    <row r="33" spans="1:9" x14ac:dyDescent="0.2">
      <c r="A33" s="583" t="s">
        <v>441</v>
      </c>
    </row>
    <row r="36" spans="1:9" x14ac:dyDescent="0.2">
      <c r="A36" s="585" t="s">
        <v>401</v>
      </c>
    </row>
    <row r="37" spans="1:9" x14ac:dyDescent="0.2">
      <c r="A37" s="585" t="s">
        <v>396</v>
      </c>
    </row>
    <row r="38" spans="1:9" ht="96" x14ac:dyDescent="0.2">
      <c r="A38" s="594" t="s">
        <v>365</v>
      </c>
      <c r="B38" s="588" t="s">
        <v>117</v>
      </c>
      <c r="C38" s="588" t="s">
        <v>141</v>
      </c>
      <c r="D38" s="588" t="s">
        <v>21</v>
      </c>
      <c r="E38" s="588" t="s">
        <v>22</v>
      </c>
      <c r="F38" s="588" t="s">
        <v>397</v>
      </c>
      <c r="G38" s="588" t="s">
        <v>44</v>
      </c>
      <c r="H38" s="588" t="s">
        <v>45</v>
      </c>
      <c r="I38" s="589" t="s">
        <v>395</v>
      </c>
    </row>
    <row r="39" spans="1:9" x14ac:dyDescent="0.2">
      <c r="A39" s="586" t="s">
        <v>302</v>
      </c>
      <c r="B39" s="590">
        <f>'Tabelle 13'!$G$21</f>
        <v>0.32677</v>
      </c>
      <c r="C39" s="590">
        <f>'Tabelle 13'!$I$21</f>
        <v>0.20182</v>
      </c>
      <c r="D39" s="590">
        <f>'Tabelle 13'!$K$21</f>
        <v>0.14649999999999999</v>
      </c>
      <c r="E39" s="590">
        <f>'Tabelle 13'!$N$21</f>
        <v>0.39257999999999998</v>
      </c>
      <c r="F39" s="590">
        <f>'Tabelle 13'!$P$21</f>
        <v>0.34645999999999999</v>
      </c>
      <c r="G39" s="590">
        <f>'Tabelle 13'!$R$21</f>
        <v>0.52790000000000004</v>
      </c>
      <c r="H39" s="590">
        <f>'Tabelle 13'!$T$21</f>
        <v>0.48792000000000002</v>
      </c>
      <c r="I39" s="591">
        <f>'Tabelle 13'!$E$21</f>
        <v>0.27173999999999998</v>
      </c>
    </row>
    <row r="40" spans="1:9" x14ac:dyDescent="0.2">
      <c r="A40" s="584" t="s">
        <v>301</v>
      </c>
      <c r="B40" s="592">
        <f>'Tabelle 13'!$F$21</f>
        <v>0.67323</v>
      </c>
      <c r="C40" s="592">
        <f>'Tabelle 13'!$H$21</f>
        <v>0.79818</v>
      </c>
      <c r="D40" s="592">
        <f>'Tabelle 13'!$J$21</f>
        <v>0.85350000000000004</v>
      </c>
      <c r="E40" s="592">
        <f>'Tabelle 13'!$M$21</f>
        <v>0.60741999999999996</v>
      </c>
      <c r="F40" s="592">
        <f>'Tabelle 13'!$O$21</f>
        <v>0.65354000000000001</v>
      </c>
      <c r="G40" s="592">
        <f>'Tabelle 13'!$Q$21</f>
        <v>0.47210000000000002</v>
      </c>
      <c r="H40" s="592">
        <f>'Tabelle 13'!$S$21</f>
        <v>0.51207999999999998</v>
      </c>
      <c r="I40" s="593">
        <f>'Tabelle 13'!$D$21</f>
        <v>0.72826000000000002</v>
      </c>
    </row>
  </sheetData>
  <mergeCells count="1">
    <mergeCell ref="A1:K1"/>
  </mergeCells>
  <conditionalFormatting sqref="B38:I38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66118-6BC0-4DB1-B3CC-6AD5EA61A045}">
  <dimension ref="A1:E43"/>
  <sheetViews>
    <sheetView view="pageBreakPreview" zoomScaleNormal="100" zoomScaleSheetLayoutView="100" workbookViewId="0">
      <selection activeCell="D35" sqref="D35"/>
    </sheetView>
  </sheetViews>
  <sheetFormatPr baseColWidth="10" defaultRowHeight="12.75" x14ac:dyDescent="0.2"/>
  <cols>
    <col min="1" max="1" width="13.7109375" customWidth="1"/>
    <col min="2" max="5" width="23.7109375" customWidth="1"/>
  </cols>
  <sheetData>
    <row r="1" spans="1:5" ht="60" customHeight="1" thickBot="1" x14ac:dyDescent="0.25">
      <c r="A1" s="686" t="str">
        <f>"Tabelle 1.1: Rechtsträger bei Einrichtungen in Trägerschaft einer kommunalen Gebietskörperschaft (Gemeinde, Kreis) oder eines Stadtstaats nach Ländern " &amp;Hilfswerte!B1</f>
        <v>Tabelle 1.1: Rechtsträger bei Einrichtungen in Trägerschaft einer kommunalen Gebietskörperschaft (Gemeinde, Kreis) oder eines Stadtstaats nach Ländern 2018</v>
      </c>
      <c r="B1" s="687"/>
      <c r="C1" s="687"/>
      <c r="D1" s="687"/>
      <c r="E1" s="687"/>
    </row>
    <row r="2" spans="1:5" ht="60" x14ac:dyDescent="0.2">
      <c r="A2" s="21" t="s">
        <v>14</v>
      </c>
      <c r="B2" s="20" t="s">
        <v>26</v>
      </c>
      <c r="C2" s="20" t="s">
        <v>99</v>
      </c>
      <c r="D2" s="161" t="s">
        <v>27</v>
      </c>
      <c r="E2" s="162" t="s">
        <v>58</v>
      </c>
    </row>
    <row r="3" spans="1:5" x14ac:dyDescent="0.2">
      <c r="A3" s="685" t="s">
        <v>83</v>
      </c>
      <c r="B3" s="602">
        <v>90</v>
      </c>
      <c r="C3" s="602">
        <v>5</v>
      </c>
      <c r="D3" s="602">
        <v>0</v>
      </c>
      <c r="E3" s="603">
        <v>95</v>
      </c>
    </row>
    <row r="4" spans="1:5" x14ac:dyDescent="0.2">
      <c r="A4" s="682"/>
      <c r="B4" s="154">
        <v>0.94737000000000005</v>
      </c>
      <c r="C4" s="154">
        <v>5.2630000000000003E-2</v>
      </c>
      <c r="D4" s="197" t="s">
        <v>452</v>
      </c>
      <c r="E4" s="155">
        <v>1</v>
      </c>
    </row>
    <row r="5" spans="1:5" x14ac:dyDescent="0.2">
      <c r="A5" s="670" t="s">
        <v>84</v>
      </c>
      <c r="B5" s="604">
        <v>65</v>
      </c>
      <c r="C5" s="604">
        <v>5</v>
      </c>
      <c r="D5" s="604">
        <v>0</v>
      </c>
      <c r="E5" s="151">
        <v>70</v>
      </c>
    </row>
    <row r="6" spans="1:5" x14ac:dyDescent="0.2">
      <c r="A6" s="671"/>
      <c r="B6" s="154">
        <v>0.92857000000000001</v>
      </c>
      <c r="C6" s="154">
        <v>7.1429999999999993E-2</v>
      </c>
      <c r="D6" s="197" t="s">
        <v>452</v>
      </c>
      <c r="E6" s="155">
        <v>1</v>
      </c>
    </row>
    <row r="7" spans="1:5" x14ac:dyDescent="0.2">
      <c r="A7" s="670" t="s">
        <v>85</v>
      </c>
      <c r="B7" s="604">
        <v>12</v>
      </c>
      <c r="C7" s="604">
        <v>0</v>
      </c>
      <c r="D7" s="604">
        <v>0</v>
      </c>
      <c r="E7" s="151">
        <v>12</v>
      </c>
    </row>
    <row r="8" spans="1:5" x14ac:dyDescent="0.2">
      <c r="A8" s="671"/>
      <c r="B8" s="165">
        <v>1</v>
      </c>
      <c r="C8" s="165" t="s">
        <v>452</v>
      </c>
      <c r="D8" s="166" t="s">
        <v>452</v>
      </c>
      <c r="E8" s="167">
        <v>1</v>
      </c>
    </row>
    <row r="9" spans="1:5" x14ac:dyDescent="0.2">
      <c r="A9" s="670" t="s">
        <v>86</v>
      </c>
      <c r="B9" s="604">
        <v>17</v>
      </c>
      <c r="C9" s="604">
        <v>1</v>
      </c>
      <c r="D9" s="604">
        <v>0</v>
      </c>
      <c r="E9" s="151">
        <v>18</v>
      </c>
    </row>
    <row r="10" spans="1:5" x14ac:dyDescent="0.2">
      <c r="A10" s="671"/>
      <c r="B10" s="165">
        <v>0.94443999999999995</v>
      </c>
      <c r="C10" s="165">
        <v>5.5559999999999998E-2</v>
      </c>
      <c r="D10" s="166" t="s">
        <v>452</v>
      </c>
      <c r="E10" s="167">
        <v>1</v>
      </c>
    </row>
    <row r="11" spans="1:5" x14ac:dyDescent="0.2">
      <c r="A11" s="670" t="s">
        <v>87</v>
      </c>
      <c r="B11" s="604">
        <v>1</v>
      </c>
      <c r="C11" s="604">
        <v>1</v>
      </c>
      <c r="D11" s="604">
        <v>0</v>
      </c>
      <c r="E11" s="151">
        <v>2</v>
      </c>
    </row>
    <row r="12" spans="1:5" x14ac:dyDescent="0.2">
      <c r="A12" s="671"/>
      <c r="B12" s="165">
        <v>0.5</v>
      </c>
      <c r="C12" s="165">
        <v>0.5</v>
      </c>
      <c r="D12" s="166" t="s">
        <v>452</v>
      </c>
      <c r="E12" s="167">
        <v>1</v>
      </c>
    </row>
    <row r="13" spans="1:5" x14ac:dyDescent="0.2">
      <c r="A13" s="670" t="s">
        <v>88</v>
      </c>
      <c r="B13" s="604">
        <v>0</v>
      </c>
      <c r="C13" s="604">
        <v>1</v>
      </c>
      <c r="D13" s="604">
        <v>0</v>
      </c>
      <c r="E13" s="151">
        <v>1</v>
      </c>
    </row>
    <row r="14" spans="1:5" x14ac:dyDescent="0.2">
      <c r="A14" s="671"/>
      <c r="B14" s="165" t="s">
        <v>452</v>
      </c>
      <c r="C14" s="165">
        <v>1</v>
      </c>
      <c r="D14" s="166" t="s">
        <v>452</v>
      </c>
      <c r="E14" s="167">
        <v>1</v>
      </c>
    </row>
    <row r="15" spans="1:5" ht="13.5" customHeight="1" x14ac:dyDescent="0.2">
      <c r="A15" s="670" t="s">
        <v>89</v>
      </c>
      <c r="B15" s="604">
        <v>18</v>
      </c>
      <c r="C15" s="604">
        <v>7</v>
      </c>
      <c r="D15" s="604">
        <v>0</v>
      </c>
      <c r="E15" s="151">
        <v>25</v>
      </c>
    </row>
    <row r="16" spans="1:5" ht="13.5" customHeight="1" x14ac:dyDescent="0.2">
      <c r="A16" s="671"/>
      <c r="B16" s="165">
        <v>0.72</v>
      </c>
      <c r="C16" s="165">
        <v>0.28000000000000003</v>
      </c>
      <c r="D16" s="166" t="s">
        <v>452</v>
      </c>
      <c r="E16" s="167">
        <v>1</v>
      </c>
    </row>
    <row r="17" spans="1:5" x14ac:dyDescent="0.2">
      <c r="A17" s="670" t="s">
        <v>90</v>
      </c>
      <c r="B17" s="604">
        <v>8</v>
      </c>
      <c r="C17" s="604">
        <v>0</v>
      </c>
      <c r="D17" s="604">
        <v>0</v>
      </c>
      <c r="E17" s="151">
        <v>8</v>
      </c>
    </row>
    <row r="18" spans="1:5" x14ac:dyDescent="0.2">
      <c r="A18" s="671"/>
      <c r="B18" s="165">
        <v>1</v>
      </c>
      <c r="C18" s="165" t="s">
        <v>452</v>
      </c>
      <c r="D18" s="166" t="s">
        <v>452</v>
      </c>
      <c r="E18" s="167">
        <v>1</v>
      </c>
    </row>
    <row r="19" spans="1:5" x14ac:dyDescent="0.2">
      <c r="A19" s="670" t="s">
        <v>91</v>
      </c>
      <c r="B19" s="604">
        <v>15</v>
      </c>
      <c r="C19" s="604">
        <v>8</v>
      </c>
      <c r="D19" s="604">
        <v>0</v>
      </c>
      <c r="E19" s="151">
        <v>23</v>
      </c>
    </row>
    <row r="20" spans="1:5" x14ac:dyDescent="0.2">
      <c r="A20" s="671"/>
      <c r="B20" s="165">
        <v>0.65217000000000003</v>
      </c>
      <c r="C20" s="165">
        <v>0.34782999999999997</v>
      </c>
      <c r="D20" s="166" t="s">
        <v>452</v>
      </c>
      <c r="E20" s="167">
        <v>1</v>
      </c>
    </row>
    <row r="21" spans="1:5" x14ac:dyDescent="0.2">
      <c r="A21" s="670" t="s">
        <v>92</v>
      </c>
      <c r="B21" s="604">
        <v>68</v>
      </c>
      <c r="C21" s="604">
        <v>6</v>
      </c>
      <c r="D21" s="604">
        <v>0</v>
      </c>
      <c r="E21" s="151">
        <v>74</v>
      </c>
    </row>
    <row r="22" spans="1:5" x14ac:dyDescent="0.2">
      <c r="A22" s="671"/>
      <c r="B22" s="165">
        <v>0.91891999999999996</v>
      </c>
      <c r="C22" s="165">
        <v>8.1079999999999999E-2</v>
      </c>
      <c r="D22" s="166" t="s">
        <v>452</v>
      </c>
      <c r="E22" s="167">
        <v>1</v>
      </c>
    </row>
    <row r="23" spans="1:5" x14ac:dyDescent="0.2">
      <c r="A23" s="670" t="s">
        <v>93</v>
      </c>
      <c r="B23" s="604">
        <v>37</v>
      </c>
      <c r="C23" s="604">
        <v>2</v>
      </c>
      <c r="D23" s="604">
        <v>0</v>
      </c>
      <c r="E23" s="151">
        <v>39</v>
      </c>
    </row>
    <row r="24" spans="1:5" x14ac:dyDescent="0.2">
      <c r="A24" s="671"/>
      <c r="B24" s="165">
        <v>0.94872000000000001</v>
      </c>
      <c r="C24" s="165">
        <v>5.1279999999999999E-2</v>
      </c>
      <c r="D24" s="166" t="s">
        <v>452</v>
      </c>
      <c r="E24" s="167">
        <v>1</v>
      </c>
    </row>
    <row r="25" spans="1:5" x14ac:dyDescent="0.2">
      <c r="A25" s="670" t="s">
        <v>94</v>
      </c>
      <c r="B25" s="604">
        <v>7</v>
      </c>
      <c r="C25" s="604">
        <v>2</v>
      </c>
      <c r="D25" s="604">
        <v>0</v>
      </c>
      <c r="E25" s="151">
        <v>9</v>
      </c>
    </row>
    <row r="26" spans="1:5" x14ac:dyDescent="0.2">
      <c r="A26" s="671"/>
      <c r="B26" s="165">
        <v>0.77778000000000003</v>
      </c>
      <c r="C26" s="165">
        <v>0.22222</v>
      </c>
      <c r="D26" s="166" t="s">
        <v>452</v>
      </c>
      <c r="E26" s="167">
        <v>1</v>
      </c>
    </row>
    <row r="27" spans="1:5" x14ac:dyDescent="0.2">
      <c r="A27" s="670" t="s">
        <v>95</v>
      </c>
      <c r="B27" s="604">
        <v>3</v>
      </c>
      <c r="C27" s="604">
        <v>5</v>
      </c>
      <c r="D27" s="604">
        <v>0</v>
      </c>
      <c r="E27" s="151">
        <v>8</v>
      </c>
    </row>
    <row r="28" spans="1:5" x14ac:dyDescent="0.2">
      <c r="A28" s="671"/>
      <c r="B28" s="165">
        <v>0.375</v>
      </c>
      <c r="C28" s="165">
        <v>0.625</v>
      </c>
      <c r="D28" s="166" t="s">
        <v>452</v>
      </c>
      <c r="E28" s="167">
        <v>1</v>
      </c>
    </row>
    <row r="29" spans="1:5" x14ac:dyDescent="0.2">
      <c r="A29" s="670" t="s">
        <v>96</v>
      </c>
      <c r="B29" s="604">
        <v>13</v>
      </c>
      <c r="C29" s="604">
        <v>0</v>
      </c>
      <c r="D29" s="604">
        <v>0</v>
      </c>
      <c r="E29" s="151">
        <v>13</v>
      </c>
    </row>
    <row r="30" spans="1:5" x14ac:dyDescent="0.2">
      <c r="A30" s="671"/>
      <c r="B30" s="165">
        <v>1</v>
      </c>
      <c r="C30" s="165" t="s">
        <v>452</v>
      </c>
      <c r="D30" s="166" t="s">
        <v>452</v>
      </c>
      <c r="E30" s="167">
        <v>1</v>
      </c>
    </row>
    <row r="31" spans="1:5" x14ac:dyDescent="0.2">
      <c r="A31" s="670" t="s">
        <v>97</v>
      </c>
      <c r="B31" s="604">
        <v>52</v>
      </c>
      <c r="C31" s="604">
        <v>4</v>
      </c>
      <c r="D31" s="604">
        <v>3</v>
      </c>
      <c r="E31" s="151">
        <v>59</v>
      </c>
    </row>
    <row r="32" spans="1:5" x14ac:dyDescent="0.2">
      <c r="A32" s="671"/>
      <c r="B32" s="154">
        <v>0.88136000000000003</v>
      </c>
      <c r="C32" s="154">
        <v>6.7799999999999999E-2</v>
      </c>
      <c r="D32" s="197">
        <v>5.0849999999999999E-2</v>
      </c>
      <c r="E32" s="155">
        <v>1</v>
      </c>
    </row>
    <row r="33" spans="1:5" x14ac:dyDescent="0.2">
      <c r="A33" s="670" t="s">
        <v>98</v>
      </c>
      <c r="B33" s="604">
        <v>20</v>
      </c>
      <c r="C33" s="604">
        <v>2</v>
      </c>
      <c r="D33" s="604">
        <v>0</v>
      </c>
      <c r="E33" s="151">
        <v>22</v>
      </c>
    </row>
    <row r="34" spans="1:5" ht="13.5" thickBot="1" x14ac:dyDescent="0.25">
      <c r="A34" s="682"/>
      <c r="B34" s="198">
        <v>0.90908999999999995</v>
      </c>
      <c r="C34" s="198">
        <v>9.0910000000000005E-2</v>
      </c>
      <c r="D34" s="199" t="s">
        <v>452</v>
      </c>
      <c r="E34" s="200">
        <v>1</v>
      </c>
    </row>
    <row r="35" spans="1:5" x14ac:dyDescent="0.2">
      <c r="A35" s="683" t="s">
        <v>113</v>
      </c>
      <c r="B35" s="164">
        <v>426</v>
      </c>
      <c r="C35" s="164">
        <v>49</v>
      </c>
      <c r="D35" s="164">
        <v>3</v>
      </c>
      <c r="E35" s="159">
        <v>478</v>
      </c>
    </row>
    <row r="36" spans="1:5" ht="13.5" thickBot="1" x14ac:dyDescent="0.25">
      <c r="A36" s="684"/>
      <c r="B36" s="198">
        <v>0.89120999999999995</v>
      </c>
      <c r="C36" s="198">
        <v>0.10251</v>
      </c>
      <c r="D36" s="199">
        <v>6.28E-3</v>
      </c>
      <c r="E36" s="200">
        <v>1</v>
      </c>
    </row>
    <row r="38" spans="1:5" s="640" customFormat="1" ht="11.25" x14ac:dyDescent="0.2">
      <c r="A38" s="640" t="str">
        <f>"Anmerkungen. Datengrundlage: Volkshochschul-Statistik "&amp;Hilfswerte!B1&amp;"; Basis: "&amp;Tabelle1!$C$36&amp;" VHS."</f>
        <v>Anmerkungen. Datengrundlage: Volkshochschul-Statistik 2018; Basis: 874 VHS.</v>
      </c>
    </row>
    <row r="39" spans="1:5" x14ac:dyDescent="0.2">
      <c r="A39" s="640"/>
    </row>
    <row r="40" spans="1:5" x14ac:dyDescent="0.2">
      <c r="A40" s="650" t="s">
        <v>471</v>
      </c>
    </row>
    <row r="41" spans="1:5" x14ac:dyDescent="0.2">
      <c r="A41" s="650" t="s">
        <v>472</v>
      </c>
      <c r="C41" s="653" t="s">
        <v>461</v>
      </c>
    </row>
    <row r="42" spans="1:5" x14ac:dyDescent="0.2">
      <c r="A42" s="651"/>
    </row>
    <row r="43" spans="1:5" x14ac:dyDescent="0.2">
      <c r="A43" s="652" t="s">
        <v>473</v>
      </c>
    </row>
  </sheetData>
  <mergeCells count="18">
    <mergeCell ref="A11:A12"/>
    <mergeCell ref="A3:A4"/>
    <mergeCell ref="A1:E1"/>
    <mergeCell ref="A5:A6"/>
    <mergeCell ref="A7:A8"/>
    <mergeCell ref="A9:A1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</mergeCells>
  <conditionalFormatting sqref="A3:E3">
    <cfRule type="cellIs" dxfId="956" priority="229" stopIfTrue="1" operator="equal">
      <formula>0</formula>
    </cfRule>
  </conditionalFormatting>
  <conditionalFormatting sqref="A5:E5">
    <cfRule type="cellIs" dxfId="955" priority="225" stopIfTrue="1" operator="equal">
      <formula>0</formula>
    </cfRule>
  </conditionalFormatting>
  <conditionalFormatting sqref="A7:E7">
    <cfRule type="cellIs" dxfId="954" priority="53" stopIfTrue="1" operator="equal">
      <formula>0</formula>
    </cfRule>
  </conditionalFormatting>
  <conditionalFormatting sqref="A9:E9">
    <cfRule type="cellIs" dxfId="953" priority="49" stopIfTrue="1" operator="equal">
      <formula>0</formula>
    </cfRule>
  </conditionalFormatting>
  <conditionalFormatting sqref="A11:E11">
    <cfRule type="cellIs" dxfId="952" priority="45" stopIfTrue="1" operator="equal">
      <formula>0</formula>
    </cfRule>
  </conditionalFormatting>
  <conditionalFormatting sqref="A13:E13">
    <cfRule type="cellIs" dxfId="951" priority="41" stopIfTrue="1" operator="equal">
      <formula>0</formula>
    </cfRule>
  </conditionalFormatting>
  <conditionalFormatting sqref="A15:E15">
    <cfRule type="cellIs" dxfId="950" priority="37" stopIfTrue="1" operator="equal">
      <formula>0</formula>
    </cfRule>
  </conditionalFormatting>
  <conditionalFormatting sqref="A17:E17">
    <cfRule type="cellIs" dxfId="949" priority="33" stopIfTrue="1" operator="equal">
      <formula>0</formula>
    </cfRule>
  </conditionalFormatting>
  <conditionalFormatting sqref="A19:E19">
    <cfRule type="cellIs" dxfId="948" priority="29" stopIfTrue="1" operator="equal">
      <formula>0</formula>
    </cfRule>
  </conditionalFormatting>
  <conditionalFormatting sqref="A21:E21">
    <cfRule type="cellIs" dxfId="947" priority="25" stopIfTrue="1" operator="equal">
      <formula>0</formula>
    </cfRule>
  </conditionalFormatting>
  <conditionalFormatting sqref="A23:E23">
    <cfRule type="cellIs" dxfId="946" priority="21" stopIfTrue="1" operator="equal">
      <formula>0</formula>
    </cfRule>
  </conditionalFormatting>
  <conditionalFormatting sqref="A25:E25">
    <cfRule type="cellIs" dxfId="945" priority="17" stopIfTrue="1" operator="equal">
      <formula>0</formula>
    </cfRule>
  </conditionalFormatting>
  <conditionalFormatting sqref="A27:E27">
    <cfRule type="cellIs" dxfId="944" priority="13" stopIfTrue="1" operator="equal">
      <formula>0</formula>
    </cfRule>
  </conditionalFormatting>
  <conditionalFormatting sqref="A29:E29">
    <cfRule type="cellIs" dxfId="943" priority="9" stopIfTrue="1" operator="equal">
      <formula>0</formula>
    </cfRule>
  </conditionalFormatting>
  <conditionalFormatting sqref="A31:E31">
    <cfRule type="cellIs" dxfId="942" priority="5" stopIfTrue="1" operator="equal">
      <formula>0</formula>
    </cfRule>
  </conditionalFormatting>
  <conditionalFormatting sqref="A33:E33">
    <cfRule type="cellIs" dxfId="941" priority="1" stopIfTrue="1" operator="equal">
      <formula>0</formula>
    </cfRule>
  </conditionalFormatting>
  <conditionalFormatting sqref="A35:E35">
    <cfRule type="cellIs" dxfId="940" priority="165" stopIfTrue="1" operator="equal">
      <formula>0</formula>
    </cfRule>
  </conditionalFormatting>
  <hyperlinks>
    <hyperlink ref="A43" r:id="rId1" display="Publikation und Tabellen stehen unter der Lizenz CC BY-SA DEED 4.0." xr:uid="{9ECA04D7-6353-4B36-B555-FA4EDFB5A40D}"/>
    <hyperlink ref="C41" r:id="rId2" xr:uid="{E93BC8C5-2E7B-4890-B8B8-CC36FF8E7A3D}"/>
  </hyperlinks>
  <pageMargins left="0.7" right="0.7" top="0.78740157499999996" bottom="0.78740157499999996" header="0.3" footer="0.3"/>
  <pageSetup paperSize="9" scale="75" orientation="landscape" horizontalDpi="4294967295" verticalDpi="4294967295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C39E0-BC1F-4885-8429-10893BB0F1D1}">
  <dimension ref="A1:M45"/>
  <sheetViews>
    <sheetView view="pageBreakPreview" zoomScaleNormal="112" zoomScaleSheetLayoutView="100" workbookViewId="0">
      <selection sqref="A1:M1"/>
    </sheetView>
  </sheetViews>
  <sheetFormatPr baseColWidth="10" defaultRowHeight="12.75" x14ac:dyDescent="0.2"/>
  <cols>
    <col min="1" max="1" width="13.7109375" style="25" customWidth="1"/>
    <col min="2" max="13" width="9.7109375" style="25" customWidth="1"/>
    <col min="14" max="16384" width="11.42578125" style="25"/>
  </cols>
  <sheetData>
    <row r="1" spans="1:13" s="24" customFormat="1" ht="39.950000000000003" customHeight="1" thickBot="1" x14ac:dyDescent="0.25">
      <c r="A1" s="693" t="str">
        <f>"Tabelle 2: Hauptberufliches Personal nach Ländern " &amp;Hilfswerte!B1</f>
        <v>Tabelle 2: Hauptberufliches Personal nach Ländern 2018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</row>
    <row r="2" spans="1:13" s="24" customFormat="1" ht="18" customHeight="1" x14ac:dyDescent="0.2">
      <c r="A2" s="694" t="s">
        <v>14</v>
      </c>
      <c r="B2" s="697" t="s">
        <v>68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9"/>
    </row>
    <row r="3" spans="1:13" ht="50.1" customHeight="1" x14ac:dyDescent="0.2">
      <c r="A3" s="695"/>
      <c r="B3" s="700"/>
      <c r="C3" s="701"/>
      <c r="D3" s="702" t="s">
        <v>69</v>
      </c>
      <c r="E3" s="703"/>
      <c r="F3" s="702" t="s">
        <v>70</v>
      </c>
      <c r="G3" s="703"/>
      <c r="H3" s="702" t="s">
        <v>104</v>
      </c>
      <c r="I3" s="704"/>
      <c r="J3" s="702" t="s">
        <v>105</v>
      </c>
      <c r="K3" s="703"/>
      <c r="L3" s="702" t="s">
        <v>71</v>
      </c>
      <c r="M3" s="705"/>
    </row>
    <row r="4" spans="1:13" ht="22.5" x14ac:dyDescent="0.2">
      <c r="A4" s="696"/>
      <c r="B4" s="26" t="s">
        <v>9</v>
      </c>
      <c r="C4" s="27" t="s">
        <v>430</v>
      </c>
      <c r="D4" s="28" t="s">
        <v>9</v>
      </c>
      <c r="E4" s="27" t="s">
        <v>430</v>
      </c>
      <c r="F4" s="28"/>
      <c r="G4" s="53" t="s">
        <v>430</v>
      </c>
      <c r="H4" s="26"/>
      <c r="I4" s="53" t="s">
        <v>430</v>
      </c>
      <c r="J4" s="29"/>
      <c r="K4" s="53" t="s">
        <v>430</v>
      </c>
      <c r="L4" s="29"/>
      <c r="M4" s="30" t="s">
        <v>430</v>
      </c>
    </row>
    <row r="5" spans="1:13" s="31" customFormat="1" x14ac:dyDescent="0.2">
      <c r="A5" s="706" t="s">
        <v>83</v>
      </c>
      <c r="B5" s="202">
        <v>1318.9</v>
      </c>
      <c r="C5" s="202">
        <v>1030.5</v>
      </c>
      <c r="D5" s="169">
        <v>134.4</v>
      </c>
      <c r="E5" s="183">
        <v>83.9</v>
      </c>
      <c r="F5" s="169">
        <v>433.7</v>
      </c>
      <c r="G5" s="170">
        <v>341.4</v>
      </c>
      <c r="H5" s="169">
        <v>584.6</v>
      </c>
      <c r="I5" s="170">
        <v>525</v>
      </c>
      <c r="J5" s="169">
        <v>102.4</v>
      </c>
      <c r="K5" s="170">
        <v>39.799999999999997</v>
      </c>
      <c r="L5" s="169">
        <v>63.8</v>
      </c>
      <c r="M5" s="171">
        <v>40.4</v>
      </c>
    </row>
    <row r="6" spans="1:13" s="32" customFormat="1" ht="11.25" x14ac:dyDescent="0.2">
      <c r="A6" s="690"/>
      <c r="B6" s="201">
        <v>1</v>
      </c>
      <c r="C6" s="201">
        <v>0.78132999999999997</v>
      </c>
      <c r="D6" s="152">
        <v>0.1019</v>
      </c>
      <c r="E6" s="172">
        <v>0.62426000000000004</v>
      </c>
      <c r="F6" s="152">
        <v>0.32883000000000001</v>
      </c>
      <c r="G6" s="172">
        <v>0.78717999999999999</v>
      </c>
      <c r="H6" s="152">
        <v>0.44324999999999998</v>
      </c>
      <c r="I6" s="172">
        <v>0.89805000000000001</v>
      </c>
      <c r="J6" s="152">
        <v>7.7640000000000001E-2</v>
      </c>
      <c r="K6" s="172">
        <v>0.38867000000000002</v>
      </c>
      <c r="L6" s="152">
        <v>4.8370000000000003E-2</v>
      </c>
      <c r="M6" s="173">
        <v>0.63322999999999996</v>
      </c>
    </row>
    <row r="7" spans="1:13" s="31" customFormat="1" x14ac:dyDescent="0.2">
      <c r="A7" s="690" t="s">
        <v>84</v>
      </c>
      <c r="B7" s="202">
        <v>1610.1</v>
      </c>
      <c r="C7" s="202">
        <v>1221.4000000000001</v>
      </c>
      <c r="D7" s="169">
        <v>123.2</v>
      </c>
      <c r="E7" s="183">
        <v>70.400000000000006</v>
      </c>
      <c r="F7" s="169">
        <v>691.3</v>
      </c>
      <c r="G7" s="170">
        <v>528.1</v>
      </c>
      <c r="H7" s="169">
        <v>671.4</v>
      </c>
      <c r="I7" s="170">
        <v>551.9</v>
      </c>
      <c r="J7" s="169">
        <v>76.900000000000006</v>
      </c>
      <c r="K7" s="170">
        <v>36.5</v>
      </c>
      <c r="L7" s="169">
        <v>47.3</v>
      </c>
      <c r="M7" s="171">
        <v>34.5</v>
      </c>
    </row>
    <row r="8" spans="1:13" s="32" customFormat="1" ht="11.25" customHeight="1" x14ac:dyDescent="0.2">
      <c r="A8" s="690"/>
      <c r="B8" s="201">
        <v>1</v>
      </c>
      <c r="C8" s="201">
        <v>0.75858999999999999</v>
      </c>
      <c r="D8" s="152">
        <v>7.6520000000000005E-2</v>
      </c>
      <c r="E8" s="172">
        <v>0.57142999999999999</v>
      </c>
      <c r="F8" s="152">
        <v>0.42935000000000001</v>
      </c>
      <c r="G8" s="172">
        <v>0.76392000000000004</v>
      </c>
      <c r="H8" s="152">
        <v>0.41699000000000003</v>
      </c>
      <c r="I8" s="172">
        <v>0.82201000000000002</v>
      </c>
      <c r="J8" s="152">
        <v>4.7759999999999997E-2</v>
      </c>
      <c r="K8" s="172">
        <v>0.47464000000000001</v>
      </c>
      <c r="L8" s="152">
        <v>2.938E-2</v>
      </c>
      <c r="M8" s="173">
        <v>0.72938999999999998</v>
      </c>
    </row>
    <row r="9" spans="1:13" s="31" customFormat="1" x14ac:dyDescent="0.2">
      <c r="A9" s="690" t="s">
        <v>85</v>
      </c>
      <c r="B9" s="202">
        <v>199.5</v>
      </c>
      <c r="C9" s="202">
        <v>148.69999999999999</v>
      </c>
      <c r="D9" s="169">
        <v>12</v>
      </c>
      <c r="E9" s="183">
        <v>5</v>
      </c>
      <c r="F9" s="169">
        <v>82.1</v>
      </c>
      <c r="G9" s="170">
        <v>59.3</v>
      </c>
      <c r="H9" s="169">
        <v>102.4</v>
      </c>
      <c r="I9" s="170">
        <v>82.4</v>
      </c>
      <c r="J9" s="169">
        <v>2</v>
      </c>
      <c r="K9" s="170">
        <v>1</v>
      </c>
      <c r="L9" s="169">
        <v>1</v>
      </c>
      <c r="M9" s="171">
        <v>1</v>
      </c>
    </row>
    <row r="10" spans="1:13" s="32" customFormat="1" ht="11.25" customHeight="1" x14ac:dyDescent="0.2">
      <c r="A10" s="690"/>
      <c r="B10" s="201">
        <v>1</v>
      </c>
      <c r="C10" s="201">
        <v>0.74536000000000002</v>
      </c>
      <c r="D10" s="152">
        <v>6.0150000000000002E-2</v>
      </c>
      <c r="E10" s="172">
        <v>0.41666999999999998</v>
      </c>
      <c r="F10" s="152">
        <v>0.41153000000000001</v>
      </c>
      <c r="G10" s="172">
        <v>0.72228999999999999</v>
      </c>
      <c r="H10" s="152">
        <v>0.51327999999999996</v>
      </c>
      <c r="I10" s="172">
        <v>0.80469000000000002</v>
      </c>
      <c r="J10" s="152">
        <v>1.0030000000000001E-2</v>
      </c>
      <c r="K10" s="172">
        <v>0.5</v>
      </c>
      <c r="L10" s="152">
        <v>5.0099999999999997E-3</v>
      </c>
      <c r="M10" s="173">
        <v>1</v>
      </c>
    </row>
    <row r="11" spans="1:13" s="31" customFormat="1" x14ac:dyDescent="0.2">
      <c r="A11" s="690" t="s">
        <v>86</v>
      </c>
      <c r="B11" s="202">
        <v>119.3</v>
      </c>
      <c r="C11" s="202">
        <v>99.1</v>
      </c>
      <c r="D11" s="169">
        <v>18.3</v>
      </c>
      <c r="E11" s="183">
        <v>13.3</v>
      </c>
      <c r="F11" s="169">
        <v>46.4</v>
      </c>
      <c r="G11" s="170">
        <v>35.6</v>
      </c>
      <c r="H11" s="169">
        <v>54.6</v>
      </c>
      <c r="I11" s="170">
        <v>50.2</v>
      </c>
      <c r="J11" s="169">
        <v>0</v>
      </c>
      <c r="K11" s="170">
        <v>0</v>
      </c>
      <c r="L11" s="169">
        <v>0</v>
      </c>
      <c r="M11" s="171">
        <v>0</v>
      </c>
    </row>
    <row r="12" spans="1:13" s="32" customFormat="1" ht="11.25" customHeight="1" x14ac:dyDescent="0.2">
      <c r="A12" s="690"/>
      <c r="B12" s="201">
        <v>1</v>
      </c>
      <c r="C12" s="201">
        <v>0.83067999999999997</v>
      </c>
      <c r="D12" s="152">
        <v>0.15339</v>
      </c>
      <c r="E12" s="172">
        <v>0.72677999999999998</v>
      </c>
      <c r="F12" s="152">
        <v>0.38894000000000001</v>
      </c>
      <c r="G12" s="172">
        <v>0.76724000000000003</v>
      </c>
      <c r="H12" s="152">
        <v>0.45767000000000002</v>
      </c>
      <c r="I12" s="172">
        <v>0.91940999999999995</v>
      </c>
      <c r="J12" s="152" t="s">
        <v>452</v>
      </c>
      <c r="K12" s="172" t="s">
        <v>452</v>
      </c>
      <c r="L12" s="152" t="s">
        <v>452</v>
      </c>
      <c r="M12" s="173" t="s">
        <v>452</v>
      </c>
    </row>
    <row r="13" spans="1:13" s="31" customFormat="1" x14ac:dyDescent="0.2">
      <c r="A13" s="690" t="s">
        <v>87</v>
      </c>
      <c r="B13" s="202">
        <v>109.9</v>
      </c>
      <c r="C13" s="202">
        <v>88.1</v>
      </c>
      <c r="D13" s="169">
        <v>2</v>
      </c>
      <c r="E13" s="183">
        <v>2</v>
      </c>
      <c r="F13" s="169">
        <v>41.6</v>
      </c>
      <c r="G13" s="170">
        <v>33</v>
      </c>
      <c r="H13" s="169">
        <v>49.3</v>
      </c>
      <c r="I13" s="170">
        <v>37.1</v>
      </c>
      <c r="J13" s="169">
        <v>9</v>
      </c>
      <c r="K13" s="170">
        <v>8</v>
      </c>
      <c r="L13" s="169">
        <v>8</v>
      </c>
      <c r="M13" s="171">
        <v>8</v>
      </c>
    </row>
    <row r="14" spans="1:13" s="32" customFormat="1" ht="11.25" customHeight="1" x14ac:dyDescent="0.2">
      <c r="A14" s="690"/>
      <c r="B14" s="201">
        <v>1</v>
      </c>
      <c r="C14" s="201">
        <v>0.80164000000000002</v>
      </c>
      <c r="D14" s="152">
        <v>1.8200000000000001E-2</v>
      </c>
      <c r="E14" s="172">
        <v>1</v>
      </c>
      <c r="F14" s="152">
        <v>0.37852999999999998</v>
      </c>
      <c r="G14" s="172">
        <v>0.79327000000000003</v>
      </c>
      <c r="H14" s="152">
        <v>0.44858999999999999</v>
      </c>
      <c r="I14" s="172">
        <v>0.75253999999999999</v>
      </c>
      <c r="J14" s="152">
        <v>8.1890000000000004E-2</v>
      </c>
      <c r="K14" s="172">
        <v>0.88888999999999996</v>
      </c>
      <c r="L14" s="152">
        <v>7.2789999999999994E-2</v>
      </c>
      <c r="M14" s="173">
        <v>1</v>
      </c>
    </row>
    <row r="15" spans="1:13" s="31" customFormat="1" x14ac:dyDescent="0.2">
      <c r="A15" s="690" t="s">
        <v>88</v>
      </c>
      <c r="B15" s="202">
        <v>140.1</v>
      </c>
      <c r="C15" s="202">
        <v>98.9</v>
      </c>
      <c r="D15" s="169">
        <v>2</v>
      </c>
      <c r="E15" s="183">
        <v>1</v>
      </c>
      <c r="F15" s="169">
        <v>37.200000000000003</v>
      </c>
      <c r="G15" s="170">
        <v>31.7</v>
      </c>
      <c r="H15" s="169">
        <v>100.9</v>
      </c>
      <c r="I15" s="170">
        <v>66.2</v>
      </c>
      <c r="J15" s="169">
        <v>0</v>
      </c>
      <c r="K15" s="170">
        <v>0</v>
      </c>
      <c r="L15" s="169">
        <v>0</v>
      </c>
      <c r="M15" s="171">
        <v>0</v>
      </c>
    </row>
    <row r="16" spans="1:13" s="32" customFormat="1" ht="11.25" customHeight="1" x14ac:dyDescent="0.2">
      <c r="A16" s="690"/>
      <c r="B16" s="201">
        <v>1</v>
      </c>
      <c r="C16" s="201">
        <v>0.70591999999999999</v>
      </c>
      <c r="D16" s="152">
        <v>1.4279999999999999E-2</v>
      </c>
      <c r="E16" s="172">
        <v>0.5</v>
      </c>
      <c r="F16" s="152">
        <v>0.26551999999999998</v>
      </c>
      <c r="G16" s="172">
        <v>0.85214999999999996</v>
      </c>
      <c r="H16" s="152">
        <v>0.72019999999999995</v>
      </c>
      <c r="I16" s="172">
        <v>0.65610000000000002</v>
      </c>
      <c r="J16" s="152" t="s">
        <v>452</v>
      </c>
      <c r="K16" s="172" t="s">
        <v>452</v>
      </c>
      <c r="L16" s="152" t="s">
        <v>452</v>
      </c>
      <c r="M16" s="173" t="s">
        <v>452</v>
      </c>
    </row>
    <row r="17" spans="1:13" s="31" customFormat="1" x14ac:dyDescent="0.2">
      <c r="A17" s="690" t="s">
        <v>89</v>
      </c>
      <c r="B17" s="202">
        <v>765.3</v>
      </c>
      <c r="C17" s="202">
        <v>574.20000000000005</v>
      </c>
      <c r="D17" s="169">
        <v>32.799999999999997</v>
      </c>
      <c r="E17" s="183">
        <v>16.3</v>
      </c>
      <c r="F17" s="169">
        <v>364</v>
      </c>
      <c r="G17" s="170">
        <v>265.10000000000002</v>
      </c>
      <c r="H17" s="169">
        <v>304.5</v>
      </c>
      <c r="I17" s="170">
        <v>246.7</v>
      </c>
      <c r="J17" s="169">
        <v>15.6</v>
      </c>
      <c r="K17" s="170">
        <v>7.5</v>
      </c>
      <c r="L17" s="169">
        <v>48.4</v>
      </c>
      <c r="M17" s="171">
        <v>38.6</v>
      </c>
    </row>
    <row r="18" spans="1:13" s="32" customFormat="1" ht="11.25" customHeight="1" x14ac:dyDescent="0.2">
      <c r="A18" s="690"/>
      <c r="B18" s="201">
        <v>1</v>
      </c>
      <c r="C18" s="201">
        <v>0.75029000000000001</v>
      </c>
      <c r="D18" s="152">
        <v>4.2860000000000002E-2</v>
      </c>
      <c r="E18" s="172">
        <v>0.49695</v>
      </c>
      <c r="F18" s="152">
        <v>0.47563</v>
      </c>
      <c r="G18" s="172">
        <v>0.72829999999999995</v>
      </c>
      <c r="H18" s="152">
        <v>0.39788000000000001</v>
      </c>
      <c r="I18" s="172">
        <v>0.81018000000000001</v>
      </c>
      <c r="J18" s="152">
        <v>2.0379999999999999E-2</v>
      </c>
      <c r="K18" s="172">
        <v>0.48076999999999998</v>
      </c>
      <c r="L18" s="152">
        <v>6.3240000000000005E-2</v>
      </c>
      <c r="M18" s="173">
        <v>0.79752000000000001</v>
      </c>
    </row>
    <row r="19" spans="1:13" s="31" customFormat="1" ht="12.75" customHeight="1" x14ac:dyDescent="0.2">
      <c r="A19" s="690" t="s">
        <v>90</v>
      </c>
      <c r="B19" s="202">
        <v>88.6</v>
      </c>
      <c r="C19" s="202">
        <v>72.2</v>
      </c>
      <c r="D19" s="169">
        <v>8.3000000000000007</v>
      </c>
      <c r="E19" s="183">
        <v>7.3</v>
      </c>
      <c r="F19" s="169">
        <v>46.4</v>
      </c>
      <c r="G19" s="170">
        <v>37.799999999999997</v>
      </c>
      <c r="H19" s="169">
        <v>30.4</v>
      </c>
      <c r="I19" s="170">
        <v>25.6</v>
      </c>
      <c r="J19" s="169">
        <v>0.5</v>
      </c>
      <c r="K19" s="170">
        <v>0.5</v>
      </c>
      <c r="L19" s="169">
        <v>3</v>
      </c>
      <c r="M19" s="171">
        <v>1</v>
      </c>
    </row>
    <row r="20" spans="1:13" s="32" customFormat="1" ht="11.25" customHeight="1" x14ac:dyDescent="0.2">
      <c r="A20" s="690"/>
      <c r="B20" s="201">
        <v>1</v>
      </c>
      <c r="C20" s="201">
        <v>0.81489999999999996</v>
      </c>
      <c r="D20" s="152">
        <v>9.3679999999999999E-2</v>
      </c>
      <c r="E20" s="172">
        <v>0.87951999999999997</v>
      </c>
      <c r="F20" s="152">
        <v>0.52370000000000005</v>
      </c>
      <c r="G20" s="172">
        <v>0.81466000000000005</v>
      </c>
      <c r="H20" s="152">
        <v>0.34311999999999998</v>
      </c>
      <c r="I20" s="172">
        <v>0.84211000000000003</v>
      </c>
      <c r="J20" s="152">
        <v>5.64E-3</v>
      </c>
      <c r="K20" s="172">
        <v>1</v>
      </c>
      <c r="L20" s="152">
        <v>3.3860000000000001E-2</v>
      </c>
      <c r="M20" s="173">
        <v>0.33333000000000002</v>
      </c>
    </row>
    <row r="21" spans="1:13" s="31" customFormat="1" x14ac:dyDescent="0.2">
      <c r="A21" s="690" t="s">
        <v>91</v>
      </c>
      <c r="B21" s="202">
        <v>2026.8</v>
      </c>
      <c r="C21" s="202">
        <v>1513.9</v>
      </c>
      <c r="D21" s="169">
        <v>61.5</v>
      </c>
      <c r="E21" s="183">
        <v>28.7</v>
      </c>
      <c r="F21" s="169">
        <v>999.6</v>
      </c>
      <c r="G21" s="170">
        <v>765</v>
      </c>
      <c r="H21" s="169">
        <v>624.29999999999995</v>
      </c>
      <c r="I21" s="170">
        <v>493.1</v>
      </c>
      <c r="J21" s="169">
        <v>120.4</v>
      </c>
      <c r="K21" s="170">
        <v>64.099999999999994</v>
      </c>
      <c r="L21" s="169">
        <v>221</v>
      </c>
      <c r="M21" s="171">
        <v>163</v>
      </c>
    </row>
    <row r="22" spans="1:13" s="32" customFormat="1" ht="11.25" customHeight="1" x14ac:dyDescent="0.2">
      <c r="A22" s="690"/>
      <c r="B22" s="201">
        <v>1</v>
      </c>
      <c r="C22" s="201">
        <v>0.74694000000000005</v>
      </c>
      <c r="D22" s="152">
        <v>3.0339999999999999E-2</v>
      </c>
      <c r="E22" s="172">
        <v>0.46666999999999997</v>
      </c>
      <c r="F22" s="152">
        <v>0.49319000000000002</v>
      </c>
      <c r="G22" s="172">
        <v>0.76531000000000005</v>
      </c>
      <c r="H22" s="152">
        <v>0.30802000000000002</v>
      </c>
      <c r="I22" s="172">
        <v>0.78983999999999999</v>
      </c>
      <c r="J22" s="152">
        <v>5.9400000000000001E-2</v>
      </c>
      <c r="K22" s="172">
        <v>0.53239000000000003</v>
      </c>
      <c r="L22" s="152">
        <v>0.10904</v>
      </c>
      <c r="M22" s="173">
        <v>0.73755999999999999</v>
      </c>
    </row>
    <row r="23" spans="1:13" s="31" customFormat="1" ht="12.75" customHeight="1" x14ac:dyDescent="0.2">
      <c r="A23" s="690" t="s">
        <v>92</v>
      </c>
      <c r="B23" s="202">
        <v>1829</v>
      </c>
      <c r="C23" s="202">
        <v>1319.9</v>
      </c>
      <c r="D23" s="169">
        <v>111.9</v>
      </c>
      <c r="E23" s="183">
        <v>54.7</v>
      </c>
      <c r="F23" s="169">
        <v>783.4</v>
      </c>
      <c r="G23" s="170">
        <v>581.29999999999995</v>
      </c>
      <c r="H23" s="169">
        <v>801.1</v>
      </c>
      <c r="I23" s="170">
        <v>621.4</v>
      </c>
      <c r="J23" s="169">
        <v>58.9</v>
      </c>
      <c r="K23" s="170">
        <v>17.5</v>
      </c>
      <c r="L23" s="169">
        <v>73.7</v>
      </c>
      <c r="M23" s="171">
        <v>45</v>
      </c>
    </row>
    <row r="24" spans="1:13" s="32" customFormat="1" ht="11.25" customHeight="1" x14ac:dyDescent="0.2">
      <c r="A24" s="690"/>
      <c r="B24" s="201">
        <v>1</v>
      </c>
      <c r="C24" s="201">
        <v>0.72165000000000001</v>
      </c>
      <c r="D24" s="152">
        <v>6.1179999999999998E-2</v>
      </c>
      <c r="E24" s="172">
        <v>0.48882999999999999</v>
      </c>
      <c r="F24" s="152">
        <v>0.42831999999999998</v>
      </c>
      <c r="G24" s="172">
        <v>0.74202000000000001</v>
      </c>
      <c r="H24" s="152">
        <v>0.438</v>
      </c>
      <c r="I24" s="172">
        <v>0.77568000000000004</v>
      </c>
      <c r="J24" s="152">
        <v>3.2199999999999999E-2</v>
      </c>
      <c r="K24" s="172">
        <v>0.29710999999999999</v>
      </c>
      <c r="L24" s="152">
        <v>4.0300000000000002E-2</v>
      </c>
      <c r="M24" s="173">
        <v>0.61058000000000001</v>
      </c>
    </row>
    <row r="25" spans="1:13" s="31" customFormat="1" ht="12.75" customHeight="1" x14ac:dyDescent="0.2">
      <c r="A25" s="690" t="s">
        <v>93</v>
      </c>
      <c r="B25" s="202">
        <v>330.1</v>
      </c>
      <c r="C25" s="202">
        <v>261.8</v>
      </c>
      <c r="D25" s="169">
        <v>40.5</v>
      </c>
      <c r="E25" s="183">
        <v>23.8</v>
      </c>
      <c r="F25" s="169">
        <v>92.8</v>
      </c>
      <c r="G25" s="170">
        <v>71.5</v>
      </c>
      <c r="H25" s="169">
        <v>181.3</v>
      </c>
      <c r="I25" s="170">
        <v>159.5</v>
      </c>
      <c r="J25" s="169">
        <v>7.8</v>
      </c>
      <c r="K25" s="170">
        <v>1.9</v>
      </c>
      <c r="L25" s="169">
        <v>7.7</v>
      </c>
      <c r="M25" s="171">
        <v>5.0999999999999996</v>
      </c>
    </row>
    <row r="26" spans="1:13" s="32" customFormat="1" ht="12" customHeight="1" x14ac:dyDescent="0.2">
      <c r="A26" s="690"/>
      <c r="B26" s="201">
        <v>1</v>
      </c>
      <c r="C26" s="201">
        <v>0.79308999999999996</v>
      </c>
      <c r="D26" s="152">
        <v>0.12268999999999999</v>
      </c>
      <c r="E26" s="172">
        <v>0.58765000000000001</v>
      </c>
      <c r="F26" s="152">
        <v>0.28112999999999999</v>
      </c>
      <c r="G26" s="172">
        <v>0.77046999999999999</v>
      </c>
      <c r="H26" s="152">
        <v>0.54923</v>
      </c>
      <c r="I26" s="172">
        <v>0.87975999999999999</v>
      </c>
      <c r="J26" s="152">
        <v>2.3630000000000002E-2</v>
      </c>
      <c r="K26" s="172">
        <v>0.24359</v>
      </c>
      <c r="L26" s="152">
        <v>2.333E-2</v>
      </c>
      <c r="M26" s="173">
        <v>0.66234000000000004</v>
      </c>
    </row>
    <row r="27" spans="1:13" s="31" customFormat="1" x14ac:dyDescent="0.2">
      <c r="A27" s="690" t="s">
        <v>94</v>
      </c>
      <c r="B27" s="202">
        <v>92</v>
      </c>
      <c r="C27" s="202">
        <v>68</v>
      </c>
      <c r="D27" s="169">
        <v>13</v>
      </c>
      <c r="E27" s="183">
        <v>8</v>
      </c>
      <c r="F27" s="169">
        <v>32.1</v>
      </c>
      <c r="G27" s="170">
        <v>20.6</v>
      </c>
      <c r="H27" s="169">
        <v>38.9</v>
      </c>
      <c r="I27" s="170">
        <v>34.4</v>
      </c>
      <c r="J27" s="169">
        <v>6</v>
      </c>
      <c r="K27" s="170">
        <v>5</v>
      </c>
      <c r="L27" s="169">
        <v>2</v>
      </c>
      <c r="M27" s="171">
        <v>0</v>
      </c>
    </row>
    <row r="28" spans="1:13" s="32" customFormat="1" ht="11.25" customHeight="1" x14ac:dyDescent="0.2">
      <c r="A28" s="690"/>
      <c r="B28" s="201">
        <v>1</v>
      </c>
      <c r="C28" s="201">
        <v>0.73912999999999995</v>
      </c>
      <c r="D28" s="152">
        <v>0.14130000000000001</v>
      </c>
      <c r="E28" s="172">
        <v>0.61538000000000004</v>
      </c>
      <c r="F28" s="152">
        <v>0.34891</v>
      </c>
      <c r="G28" s="172">
        <v>0.64173999999999998</v>
      </c>
      <c r="H28" s="152">
        <v>0.42282999999999998</v>
      </c>
      <c r="I28" s="172">
        <v>0.88431999999999999</v>
      </c>
      <c r="J28" s="152">
        <v>6.522E-2</v>
      </c>
      <c r="K28" s="172">
        <v>0.83333000000000002</v>
      </c>
      <c r="L28" s="152">
        <v>2.1739999999999999E-2</v>
      </c>
      <c r="M28" s="173" t="s">
        <v>452</v>
      </c>
    </row>
    <row r="29" spans="1:13" s="31" customFormat="1" x14ac:dyDescent="0.2">
      <c r="A29" s="690" t="s">
        <v>95</v>
      </c>
      <c r="B29" s="202">
        <v>223.8</v>
      </c>
      <c r="C29" s="202">
        <v>171.6</v>
      </c>
      <c r="D29" s="169">
        <v>15</v>
      </c>
      <c r="E29" s="183">
        <v>3</v>
      </c>
      <c r="F29" s="169">
        <v>111.9</v>
      </c>
      <c r="G29" s="170">
        <v>87.4</v>
      </c>
      <c r="H29" s="169">
        <v>90.9</v>
      </c>
      <c r="I29" s="170">
        <v>79.2</v>
      </c>
      <c r="J29" s="169">
        <v>3</v>
      </c>
      <c r="K29" s="170">
        <v>0</v>
      </c>
      <c r="L29" s="169">
        <v>3</v>
      </c>
      <c r="M29" s="171">
        <v>2</v>
      </c>
    </row>
    <row r="30" spans="1:13" s="32" customFormat="1" ht="11.25" customHeight="1" x14ac:dyDescent="0.2">
      <c r="A30" s="690"/>
      <c r="B30" s="201">
        <v>1</v>
      </c>
      <c r="C30" s="201">
        <v>0.76676</v>
      </c>
      <c r="D30" s="152">
        <v>6.7019999999999996E-2</v>
      </c>
      <c r="E30" s="172">
        <v>0.2</v>
      </c>
      <c r="F30" s="152">
        <v>0.5</v>
      </c>
      <c r="G30" s="172">
        <v>0.78105000000000002</v>
      </c>
      <c r="H30" s="152">
        <v>0.40616999999999998</v>
      </c>
      <c r="I30" s="172">
        <v>0.87129000000000001</v>
      </c>
      <c r="J30" s="152">
        <v>1.34E-2</v>
      </c>
      <c r="K30" s="172" t="s">
        <v>452</v>
      </c>
      <c r="L30" s="152">
        <v>1.34E-2</v>
      </c>
      <c r="M30" s="173">
        <v>0.66666999999999998</v>
      </c>
    </row>
    <row r="31" spans="1:13" s="31" customFormat="1" ht="12.75" customHeight="1" x14ac:dyDescent="0.2">
      <c r="A31" s="690" t="s">
        <v>96</v>
      </c>
      <c r="B31" s="202">
        <v>143</v>
      </c>
      <c r="C31" s="202">
        <v>122.7</v>
      </c>
      <c r="D31" s="169">
        <v>15</v>
      </c>
      <c r="E31" s="183">
        <v>10</v>
      </c>
      <c r="F31" s="169">
        <v>64.8</v>
      </c>
      <c r="G31" s="170">
        <v>55.4</v>
      </c>
      <c r="H31" s="169">
        <v>55.7</v>
      </c>
      <c r="I31" s="170">
        <v>51.3</v>
      </c>
      <c r="J31" s="169">
        <v>4.5</v>
      </c>
      <c r="K31" s="170">
        <v>3</v>
      </c>
      <c r="L31" s="169">
        <v>3</v>
      </c>
      <c r="M31" s="171">
        <v>3</v>
      </c>
    </row>
    <row r="32" spans="1:13" s="32" customFormat="1" ht="11.25" customHeight="1" x14ac:dyDescent="0.2">
      <c r="A32" s="690"/>
      <c r="B32" s="201">
        <v>1</v>
      </c>
      <c r="C32" s="201">
        <v>0.85804000000000002</v>
      </c>
      <c r="D32" s="152">
        <v>0.10489999999999999</v>
      </c>
      <c r="E32" s="172">
        <v>0.66666999999999998</v>
      </c>
      <c r="F32" s="152">
        <v>0.45315</v>
      </c>
      <c r="G32" s="172">
        <v>0.85494000000000003</v>
      </c>
      <c r="H32" s="152">
        <v>0.38951000000000002</v>
      </c>
      <c r="I32" s="172">
        <v>0.92101</v>
      </c>
      <c r="J32" s="152">
        <v>3.1469999999999998E-2</v>
      </c>
      <c r="K32" s="172">
        <v>0.66666999999999998</v>
      </c>
      <c r="L32" s="152">
        <v>2.0979999999999999E-2</v>
      </c>
      <c r="M32" s="173">
        <v>1</v>
      </c>
    </row>
    <row r="33" spans="1:13" s="31" customFormat="1" ht="12.75" customHeight="1" x14ac:dyDescent="0.2">
      <c r="A33" s="690" t="s">
        <v>97</v>
      </c>
      <c r="B33" s="202">
        <v>375</v>
      </c>
      <c r="C33" s="202">
        <v>294.60000000000002</v>
      </c>
      <c r="D33" s="169">
        <v>45.1</v>
      </c>
      <c r="E33" s="183">
        <v>29.6</v>
      </c>
      <c r="F33" s="169">
        <v>152.9</v>
      </c>
      <c r="G33" s="170">
        <v>123.6</v>
      </c>
      <c r="H33" s="169">
        <v>142.69999999999999</v>
      </c>
      <c r="I33" s="170">
        <v>123.8</v>
      </c>
      <c r="J33" s="169">
        <v>26.7</v>
      </c>
      <c r="K33" s="170">
        <v>12.5</v>
      </c>
      <c r="L33" s="169">
        <v>7.6</v>
      </c>
      <c r="M33" s="171">
        <v>5.0999999999999996</v>
      </c>
    </row>
    <row r="34" spans="1:13" s="32" customFormat="1" ht="11.25" customHeight="1" x14ac:dyDescent="0.2">
      <c r="A34" s="690"/>
      <c r="B34" s="201">
        <v>1</v>
      </c>
      <c r="C34" s="201">
        <v>0.78559999999999997</v>
      </c>
      <c r="D34" s="152">
        <v>0.12027</v>
      </c>
      <c r="E34" s="172">
        <v>0.65632000000000001</v>
      </c>
      <c r="F34" s="152">
        <v>0.40772999999999998</v>
      </c>
      <c r="G34" s="172">
        <v>0.80837000000000003</v>
      </c>
      <c r="H34" s="152">
        <v>0.38052999999999998</v>
      </c>
      <c r="I34" s="172">
        <v>0.86755000000000004</v>
      </c>
      <c r="J34" s="152">
        <v>7.1199999999999999E-2</v>
      </c>
      <c r="K34" s="172">
        <v>0.46816000000000002</v>
      </c>
      <c r="L34" s="152">
        <v>2.027E-2</v>
      </c>
      <c r="M34" s="173">
        <v>0.67105000000000004</v>
      </c>
    </row>
    <row r="35" spans="1:13" s="31" customFormat="1" x14ac:dyDescent="0.2">
      <c r="A35" s="691" t="s">
        <v>98</v>
      </c>
      <c r="B35" s="202">
        <v>167.1</v>
      </c>
      <c r="C35" s="202">
        <v>124</v>
      </c>
      <c r="D35" s="169">
        <v>23.3</v>
      </c>
      <c r="E35" s="183">
        <v>11.8</v>
      </c>
      <c r="F35" s="169">
        <v>72.8</v>
      </c>
      <c r="G35" s="170">
        <v>51.2</v>
      </c>
      <c r="H35" s="169">
        <v>65.400000000000006</v>
      </c>
      <c r="I35" s="170">
        <v>59.4</v>
      </c>
      <c r="J35" s="169">
        <v>4.5999999999999996</v>
      </c>
      <c r="K35" s="170">
        <v>1.6</v>
      </c>
      <c r="L35" s="169">
        <v>1</v>
      </c>
      <c r="M35" s="171">
        <v>0</v>
      </c>
    </row>
    <row r="36" spans="1:13" s="32" customFormat="1" ht="11.25" customHeight="1" x14ac:dyDescent="0.2">
      <c r="A36" s="692"/>
      <c r="B36" s="207">
        <v>1</v>
      </c>
      <c r="C36" s="208">
        <v>0.74207000000000001</v>
      </c>
      <c r="D36" s="160">
        <v>0.13944000000000001</v>
      </c>
      <c r="E36" s="209">
        <v>0.50644</v>
      </c>
      <c r="F36" s="160">
        <v>0.43567</v>
      </c>
      <c r="G36" s="209">
        <v>0.70330000000000004</v>
      </c>
      <c r="H36" s="160">
        <v>0.39138000000000001</v>
      </c>
      <c r="I36" s="209">
        <v>0.90825999999999996</v>
      </c>
      <c r="J36" s="160">
        <v>2.7529999999999999E-2</v>
      </c>
      <c r="K36" s="209">
        <v>0.34782999999999997</v>
      </c>
      <c r="L36" s="160">
        <v>5.9800000000000001E-3</v>
      </c>
      <c r="M36" s="210" t="s">
        <v>452</v>
      </c>
    </row>
    <row r="37" spans="1:13" s="34" customFormat="1" ht="12.75" customHeight="1" x14ac:dyDescent="0.2">
      <c r="A37" s="688" t="s">
        <v>113</v>
      </c>
      <c r="B37" s="184">
        <v>9538.5</v>
      </c>
      <c r="C37" s="184">
        <v>7209.6</v>
      </c>
      <c r="D37" s="203">
        <v>658.3</v>
      </c>
      <c r="E37" s="204">
        <v>368.8</v>
      </c>
      <c r="F37" s="203">
        <v>4053</v>
      </c>
      <c r="G37" s="205">
        <v>3088</v>
      </c>
      <c r="H37" s="203">
        <v>3898.4</v>
      </c>
      <c r="I37" s="205">
        <v>3207.2</v>
      </c>
      <c r="J37" s="203">
        <v>438.3</v>
      </c>
      <c r="K37" s="205">
        <v>198.9</v>
      </c>
      <c r="L37" s="203">
        <v>490.5</v>
      </c>
      <c r="M37" s="206">
        <v>346.7</v>
      </c>
    </row>
    <row r="38" spans="1:13" s="32" customFormat="1" ht="12" customHeight="1" thickBot="1" x14ac:dyDescent="0.25">
      <c r="A38" s="689"/>
      <c r="B38" s="517">
        <v>1</v>
      </c>
      <c r="C38" s="517">
        <v>0.75583999999999996</v>
      </c>
      <c r="D38" s="575">
        <v>6.9019999999999998E-2</v>
      </c>
      <c r="E38" s="596">
        <v>0.56023000000000001</v>
      </c>
      <c r="F38" s="575">
        <v>0.42491000000000001</v>
      </c>
      <c r="G38" s="596">
        <v>0.76190000000000002</v>
      </c>
      <c r="H38" s="575">
        <v>0.40870000000000001</v>
      </c>
      <c r="I38" s="596">
        <v>0.82269999999999999</v>
      </c>
      <c r="J38" s="575">
        <v>4.5949999999999998E-2</v>
      </c>
      <c r="K38" s="596">
        <v>0.45379999999999998</v>
      </c>
      <c r="L38" s="575">
        <v>5.142E-2</v>
      </c>
      <c r="M38" s="597">
        <v>0.70682999999999996</v>
      </c>
    </row>
    <row r="39" spans="1:13" x14ac:dyDescent="0.2">
      <c r="E39" s="37"/>
    </row>
    <row r="40" spans="1:13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  <c r="D40" s="642"/>
      <c r="E40" s="643"/>
      <c r="F40" s="642"/>
      <c r="G40" s="642"/>
    </row>
    <row r="41" spans="1:13" x14ac:dyDescent="0.2">
      <c r="A41" s="640"/>
    </row>
    <row r="42" spans="1:13" x14ac:dyDescent="0.2">
      <c r="A42" s="650" t="s">
        <v>471</v>
      </c>
    </row>
    <row r="43" spans="1:13" x14ac:dyDescent="0.2">
      <c r="A43" s="650" t="s">
        <v>472</v>
      </c>
      <c r="E43" s="653" t="s">
        <v>461</v>
      </c>
    </row>
    <row r="44" spans="1:13" x14ac:dyDescent="0.2">
      <c r="A44" s="651"/>
    </row>
    <row r="45" spans="1:13" x14ac:dyDescent="0.2">
      <c r="A45" s="652" t="s">
        <v>473</v>
      </c>
    </row>
  </sheetData>
  <mergeCells count="26">
    <mergeCell ref="A17:A18"/>
    <mergeCell ref="A19:A20"/>
    <mergeCell ref="A21:A22"/>
    <mergeCell ref="A5:A6"/>
    <mergeCell ref="A7:A8"/>
    <mergeCell ref="A9:A10"/>
    <mergeCell ref="A11:A12"/>
    <mergeCell ref="A13:A14"/>
    <mergeCell ref="A15:A16"/>
    <mergeCell ref="A1:M1"/>
    <mergeCell ref="A2:A4"/>
    <mergeCell ref="B2:M2"/>
    <mergeCell ref="B3:C3"/>
    <mergeCell ref="D3:E3"/>
    <mergeCell ref="F3:G3"/>
    <mergeCell ref="H3:I3"/>
    <mergeCell ref="J3:K3"/>
    <mergeCell ref="L3:M3"/>
    <mergeCell ref="A37:A38"/>
    <mergeCell ref="A23:A24"/>
    <mergeCell ref="A25:A26"/>
    <mergeCell ref="A29:A30"/>
    <mergeCell ref="A31:A32"/>
    <mergeCell ref="A33:A34"/>
    <mergeCell ref="A35:A36"/>
    <mergeCell ref="A27:A28"/>
  </mergeCells>
  <conditionalFormatting sqref="A5:IV5">
    <cfRule type="cellIs" dxfId="939" priority="177" stopIfTrue="1" operator="equal">
      <formula>0</formula>
    </cfRule>
  </conditionalFormatting>
  <conditionalFormatting sqref="A6:IV6">
    <cfRule type="cellIs" dxfId="938" priority="176" stopIfTrue="1" operator="lessThan">
      <formula>0.0005</formula>
    </cfRule>
    <cfRule type="cellIs" dxfId="937" priority="175" stopIfTrue="1" operator="equal">
      <formula>1</formula>
    </cfRule>
  </conditionalFormatting>
  <conditionalFormatting sqref="A8:IV8">
    <cfRule type="cellIs" dxfId="936" priority="170" stopIfTrue="1" operator="lessThan">
      <formula>0.0005</formula>
    </cfRule>
    <cfRule type="cellIs" dxfId="935" priority="169" stopIfTrue="1" operator="equal">
      <formula>1</formula>
    </cfRule>
  </conditionalFormatting>
  <conditionalFormatting sqref="A9:IV9">
    <cfRule type="cellIs" dxfId="934" priority="87" stopIfTrue="1" operator="equal">
      <formula>0</formula>
    </cfRule>
  </conditionalFormatting>
  <conditionalFormatting sqref="A10:IV10">
    <cfRule type="cellIs" dxfId="933" priority="86" stopIfTrue="1" operator="lessThan">
      <formula>0.0005</formula>
    </cfRule>
    <cfRule type="cellIs" dxfId="932" priority="85" stopIfTrue="1" operator="equal">
      <formula>1</formula>
    </cfRule>
  </conditionalFormatting>
  <conditionalFormatting sqref="A11:IV11">
    <cfRule type="cellIs" dxfId="931" priority="81" stopIfTrue="1" operator="equal">
      <formula>0</formula>
    </cfRule>
  </conditionalFormatting>
  <conditionalFormatting sqref="A12:IV12">
    <cfRule type="cellIs" dxfId="930" priority="80" stopIfTrue="1" operator="lessThan">
      <formula>0.0005</formula>
    </cfRule>
    <cfRule type="cellIs" dxfId="929" priority="79" stopIfTrue="1" operator="equal">
      <formula>1</formula>
    </cfRule>
  </conditionalFormatting>
  <conditionalFormatting sqref="A13:IV13">
    <cfRule type="cellIs" dxfId="928" priority="75" stopIfTrue="1" operator="equal">
      <formula>0</formula>
    </cfRule>
  </conditionalFormatting>
  <conditionalFormatting sqref="A14:IV14">
    <cfRule type="cellIs" dxfId="927" priority="74" stopIfTrue="1" operator="lessThan">
      <formula>0.0005</formula>
    </cfRule>
    <cfRule type="cellIs" dxfId="926" priority="73" stopIfTrue="1" operator="equal">
      <formula>1</formula>
    </cfRule>
  </conditionalFormatting>
  <conditionalFormatting sqref="A15:IV15">
    <cfRule type="cellIs" dxfId="925" priority="69" stopIfTrue="1" operator="equal">
      <formula>0</formula>
    </cfRule>
  </conditionalFormatting>
  <conditionalFormatting sqref="A16:IV16">
    <cfRule type="cellIs" dxfId="924" priority="68" stopIfTrue="1" operator="lessThan">
      <formula>0.0005</formula>
    </cfRule>
    <cfRule type="cellIs" dxfId="923" priority="67" stopIfTrue="1" operator="equal">
      <formula>1</formula>
    </cfRule>
  </conditionalFormatting>
  <conditionalFormatting sqref="A17:IV17">
    <cfRule type="cellIs" dxfId="922" priority="63" stopIfTrue="1" operator="equal">
      <formula>0</formula>
    </cfRule>
  </conditionalFormatting>
  <conditionalFormatting sqref="A18:IV18">
    <cfRule type="cellIs" dxfId="921" priority="61" stopIfTrue="1" operator="equal">
      <formula>1</formula>
    </cfRule>
    <cfRule type="cellIs" dxfId="920" priority="62" stopIfTrue="1" operator="lessThan">
      <formula>0.0005</formula>
    </cfRule>
  </conditionalFormatting>
  <conditionalFormatting sqref="A19:IV19">
    <cfRule type="cellIs" dxfId="919" priority="57" stopIfTrue="1" operator="equal">
      <formula>0</formula>
    </cfRule>
  </conditionalFormatting>
  <conditionalFormatting sqref="A20:IV20">
    <cfRule type="cellIs" dxfId="918" priority="56" stopIfTrue="1" operator="lessThan">
      <formula>0.0005</formula>
    </cfRule>
    <cfRule type="cellIs" dxfId="917" priority="55" stopIfTrue="1" operator="equal">
      <formula>1</formula>
    </cfRule>
  </conditionalFormatting>
  <conditionalFormatting sqref="A21:IV21">
    <cfRule type="cellIs" dxfId="916" priority="51" stopIfTrue="1" operator="equal">
      <formula>0</formula>
    </cfRule>
  </conditionalFormatting>
  <conditionalFormatting sqref="A22:IV22">
    <cfRule type="cellIs" dxfId="915" priority="49" stopIfTrue="1" operator="equal">
      <formula>1</formula>
    </cfRule>
    <cfRule type="cellIs" dxfId="914" priority="50" stopIfTrue="1" operator="lessThan">
      <formula>0.0005</formula>
    </cfRule>
  </conditionalFormatting>
  <conditionalFormatting sqref="A23:IV23">
    <cfRule type="cellIs" dxfId="913" priority="45" stopIfTrue="1" operator="equal">
      <formula>0</formula>
    </cfRule>
  </conditionalFormatting>
  <conditionalFormatting sqref="A24:IV24">
    <cfRule type="cellIs" dxfId="912" priority="44" stopIfTrue="1" operator="lessThan">
      <formula>0.0005</formula>
    </cfRule>
    <cfRule type="cellIs" dxfId="911" priority="43" stopIfTrue="1" operator="equal">
      <formula>1</formula>
    </cfRule>
  </conditionalFormatting>
  <conditionalFormatting sqref="A25:IV25">
    <cfRule type="cellIs" dxfId="910" priority="39" stopIfTrue="1" operator="equal">
      <formula>0</formula>
    </cfRule>
  </conditionalFormatting>
  <conditionalFormatting sqref="A26:IV26">
    <cfRule type="cellIs" dxfId="909" priority="37" stopIfTrue="1" operator="equal">
      <formula>1</formula>
    </cfRule>
    <cfRule type="cellIs" dxfId="908" priority="38" stopIfTrue="1" operator="lessThan">
      <formula>0.0005</formula>
    </cfRule>
  </conditionalFormatting>
  <conditionalFormatting sqref="A27:IV27">
    <cfRule type="cellIs" dxfId="907" priority="33" stopIfTrue="1" operator="equal">
      <formula>0</formula>
    </cfRule>
  </conditionalFormatting>
  <conditionalFormatting sqref="A28:IV28">
    <cfRule type="cellIs" dxfId="906" priority="32" stopIfTrue="1" operator="lessThan">
      <formula>0.0005</formula>
    </cfRule>
    <cfRule type="cellIs" dxfId="905" priority="31" stopIfTrue="1" operator="equal">
      <formula>1</formula>
    </cfRule>
  </conditionalFormatting>
  <conditionalFormatting sqref="A29:IV29">
    <cfRule type="cellIs" dxfId="904" priority="27" stopIfTrue="1" operator="equal">
      <formula>0</formula>
    </cfRule>
  </conditionalFormatting>
  <conditionalFormatting sqref="A30:IV30">
    <cfRule type="cellIs" dxfId="903" priority="26" stopIfTrue="1" operator="lessThan">
      <formula>0.0005</formula>
    </cfRule>
    <cfRule type="cellIs" dxfId="902" priority="25" stopIfTrue="1" operator="equal">
      <formula>1</formula>
    </cfRule>
  </conditionalFormatting>
  <conditionalFormatting sqref="A31:IV31">
    <cfRule type="cellIs" dxfId="901" priority="21" stopIfTrue="1" operator="equal">
      <formula>0</formula>
    </cfRule>
  </conditionalFormatting>
  <conditionalFormatting sqref="A32:IV32">
    <cfRule type="cellIs" dxfId="900" priority="20" stopIfTrue="1" operator="lessThan">
      <formula>0.0005</formula>
    </cfRule>
    <cfRule type="cellIs" dxfId="899" priority="19" stopIfTrue="1" operator="equal">
      <formula>1</formula>
    </cfRule>
  </conditionalFormatting>
  <conditionalFormatting sqref="A33:IV33">
    <cfRule type="cellIs" dxfId="898" priority="15" stopIfTrue="1" operator="equal">
      <formula>0</formula>
    </cfRule>
  </conditionalFormatting>
  <conditionalFormatting sqref="A34:IV34">
    <cfRule type="cellIs" dxfId="897" priority="14" stopIfTrue="1" operator="lessThan">
      <formula>0.0005</formula>
    </cfRule>
    <cfRule type="cellIs" dxfId="896" priority="13" stopIfTrue="1" operator="equal">
      <formula>1</formula>
    </cfRule>
  </conditionalFormatting>
  <conditionalFormatting sqref="A35:IV35">
    <cfRule type="cellIs" dxfId="895" priority="9" stopIfTrue="1" operator="equal">
      <formula>0</formula>
    </cfRule>
  </conditionalFormatting>
  <conditionalFormatting sqref="A36:IV36">
    <cfRule type="cellIs" dxfId="894" priority="8" stopIfTrue="1" operator="lessThan">
      <formula>0.0005</formula>
    </cfRule>
    <cfRule type="cellIs" dxfId="893" priority="7" stopIfTrue="1" operator="equal">
      <formula>1</formula>
    </cfRule>
  </conditionalFormatting>
  <conditionalFormatting sqref="A37:IV37">
    <cfRule type="cellIs" dxfId="892" priority="3" stopIfTrue="1" operator="equal">
      <formula>0</formula>
    </cfRule>
  </conditionalFormatting>
  <conditionalFormatting sqref="A38:IV38">
    <cfRule type="cellIs" dxfId="891" priority="1" stopIfTrue="1" operator="equal">
      <formula>1</formula>
    </cfRule>
    <cfRule type="cellIs" dxfId="890" priority="2" stopIfTrue="1" operator="lessThan">
      <formula>0.0005</formula>
    </cfRule>
  </conditionalFormatting>
  <conditionalFormatting sqref="B7:IV7">
    <cfRule type="cellIs" dxfId="889" priority="171" stopIfTrue="1" operator="equal">
      <formula>0</formula>
    </cfRule>
  </conditionalFormatting>
  <hyperlinks>
    <hyperlink ref="A45" r:id="rId1" display="Publikation und Tabellen stehen unter der Lizenz CC BY-SA DEED 4.0." xr:uid="{41F46EE4-EFFA-43D3-A9C5-1B8674370DFA}"/>
    <hyperlink ref="E43" r:id="rId2" xr:uid="{92CF407F-EC7F-4F19-B5EF-D411B23DDE61}"/>
  </hyperlinks>
  <pageMargins left="0.7" right="0.7" top="0.78740157499999996" bottom="0.78740157499999996" header="0.3" footer="0.3"/>
  <pageSetup paperSize="9" scale="67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C4289-F1D5-40B7-B69B-8B813B8A6A6E}">
  <dimension ref="A1:I45"/>
  <sheetViews>
    <sheetView view="pageBreakPreview" zoomScaleNormal="100" zoomScaleSheetLayoutView="100" workbookViewId="0">
      <selection sqref="A1:I1"/>
    </sheetView>
  </sheetViews>
  <sheetFormatPr baseColWidth="10" defaultRowHeight="12.75" x14ac:dyDescent="0.2"/>
  <cols>
    <col min="1" max="1" width="13.7109375" style="25" customWidth="1"/>
    <col min="2" max="9" width="9.7109375" style="25" customWidth="1"/>
    <col min="10" max="16384" width="11.42578125" style="25"/>
  </cols>
  <sheetData>
    <row r="1" spans="1:9" ht="39.950000000000003" customHeight="1" thickBot="1" x14ac:dyDescent="0.25">
      <c r="A1" s="693" t="str">
        <f>"Tabelle 2.1: Hauptberufliche vhs-Leitung nach Ländern " &amp;Hilfswerte!B1</f>
        <v>Tabelle 2.1: Hauptberufliche vhs-Leitung nach Ländern 2018</v>
      </c>
      <c r="B1" s="693"/>
      <c r="C1" s="693"/>
      <c r="D1" s="693"/>
      <c r="E1" s="693"/>
      <c r="F1" s="693"/>
      <c r="G1" s="693"/>
      <c r="H1" s="693"/>
      <c r="I1" s="693"/>
    </row>
    <row r="2" spans="1:9" ht="18" customHeight="1" x14ac:dyDescent="0.2">
      <c r="A2" s="708" t="s">
        <v>14</v>
      </c>
      <c r="B2" s="711" t="s">
        <v>68</v>
      </c>
      <c r="C2" s="712"/>
      <c r="D2" s="712"/>
      <c r="E2" s="712"/>
      <c r="F2" s="712"/>
      <c r="G2" s="712"/>
      <c r="H2" s="712"/>
      <c r="I2" s="713"/>
    </row>
    <row r="3" spans="1:9" ht="50.1" customHeight="1" x14ac:dyDescent="0.2">
      <c r="A3" s="709"/>
      <c r="B3" s="714" t="s">
        <v>9</v>
      </c>
      <c r="C3" s="715"/>
      <c r="D3" s="702" t="s">
        <v>100</v>
      </c>
      <c r="E3" s="716"/>
      <c r="F3" s="702" t="s">
        <v>10</v>
      </c>
      <c r="G3" s="716"/>
      <c r="H3" s="702" t="s">
        <v>11</v>
      </c>
      <c r="I3" s="717"/>
    </row>
    <row r="4" spans="1:9" ht="22.5" x14ac:dyDescent="0.2">
      <c r="A4" s="710"/>
      <c r="B4" s="28" t="s">
        <v>9</v>
      </c>
      <c r="C4" s="27" t="s">
        <v>430</v>
      </c>
      <c r="D4" s="28" t="s">
        <v>9</v>
      </c>
      <c r="E4" s="27" t="s">
        <v>430</v>
      </c>
      <c r="F4" s="39" t="s">
        <v>9</v>
      </c>
      <c r="G4" s="27" t="s">
        <v>430</v>
      </c>
      <c r="H4" s="28" t="s">
        <v>9</v>
      </c>
      <c r="I4" s="30" t="s">
        <v>430</v>
      </c>
    </row>
    <row r="5" spans="1:9" ht="12.75" customHeight="1" x14ac:dyDescent="0.2">
      <c r="A5" s="706" t="s">
        <v>83</v>
      </c>
      <c r="B5" s="10">
        <v>134.4</v>
      </c>
      <c r="C5" s="185">
        <v>83.9</v>
      </c>
      <c r="D5" s="11">
        <v>88.1</v>
      </c>
      <c r="E5" s="185">
        <v>52</v>
      </c>
      <c r="F5" s="11">
        <v>29.8</v>
      </c>
      <c r="G5" s="185">
        <v>20.2</v>
      </c>
      <c r="H5" s="11">
        <v>16.5</v>
      </c>
      <c r="I5" s="186">
        <v>9.6999999999999993</v>
      </c>
    </row>
    <row r="6" spans="1:9" s="40" customFormat="1" x14ac:dyDescent="0.2">
      <c r="A6" s="690"/>
      <c r="B6" s="8">
        <v>1</v>
      </c>
      <c r="C6" s="16">
        <v>0.62426000000000004</v>
      </c>
      <c r="D6" s="7">
        <v>0.65551000000000004</v>
      </c>
      <c r="E6" s="16">
        <v>0.59023999999999999</v>
      </c>
      <c r="F6" s="7">
        <v>0.22173000000000001</v>
      </c>
      <c r="G6" s="16">
        <v>0.67784999999999995</v>
      </c>
      <c r="H6" s="7">
        <v>0.12277</v>
      </c>
      <c r="I6" s="22">
        <v>0.58787999999999996</v>
      </c>
    </row>
    <row r="7" spans="1:9" x14ac:dyDescent="0.2">
      <c r="A7" s="690" t="s">
        <v>84</v>
      </c>
      <c r="B7" s="10">
        <v>123.2</v>
      </c>
      <c r="C7" s="185">
        <v>70.400000000000006</v>
      </c>
      <c r="D7" s="11">
        <v>99.4</v>
      </c>
      <c r="E7" s="185">
        <v>55.5</v>
      </c>
      <c r="F7" s="11">
        <v>18.3</v>
      </c>
      <c r="G7" s="185">
        <v>13.2</v>
      </c>
      <c r="H7" s="11">
        <v>5.3</v>
      </c>
      <c r="I7" s="186">
        <v>1.5</v>
      </c>
    </row>
    <row r="8" spans="1:9" x14ac:dyDescent="0.2">
      <c r="A8" s="690"/>
      <c r="B8" s="8">
        <v>1</v>
      </c>
      <c r="C8" s="16">
        <v>0.57142999999999999</v>
      </c>
      <c r="D8" s="7">
        <v>0.80681999999999998</v>
      </c>
      <c r="E8" s="16">
        <v>0.55835000000000001</v>
      </c>
      <c r="F8" s="7">
        <v>0.14854000000000001</v>
      </c>
      <c r="G8" s="16">
        <v>0.72131000000000001</v>
      </c>
      <c r="H8" s="7">
        <v>4.3020000000000003E-2</v>
      </c>
      <c r="I8" s="22">
        <v>0.28301999999999999</v>
      </c>
    </row>
    <row r="9" spans="1:9" x14ac:dyDescent="0.2">
      <c r="A9" s="690" t="s">
        <v>85</v>
      </c>
      <c r="B9" s="10">
        <v>12</v>
      </c>
      <c r="C9" s="185">
        <v>5</v>
      </c>
      <c r="D9" s="11">
        <v>8.1</v>
      </c>
      <c r="E9" s="185">
        <v>3.2</v>
      </c>
      <c r="F9" s="11">
        <v>0</v>
      </c>
      <c r="G9" s="185">
        <v>0</v>
      </c>
      <c r="H9" s="11">
        <v>3.9</v>
      </c>
      <c r="I9" s="186">
        <v>1.8</v>
      </c>
    </row>
    <row r="10" spans="1:9" x14ac:dyDescent="0.2">
      <c r="A10" s="690"/>
      <c r="B10" s="8">
        <v>1</v>
      </c>
      <c r="C10" s="16">
        <v>0.41666999999999998</v>
      </c>
      <c r="D10" s="7">
        <v>0.67500000000000004</v>
      </c>
      <c r="E10" s="16">
        <v>0.39506000000000002</v>
      </c>
      <c r="F10" s="7" t="s">
        <v>452</v>
      </c>
      <c r="G10" s="16" t="s">
        <v>452</v>
      </c>
      <c r="H10" s="7">
        <v>0.32500000000000001</v>
      </c>
      <c r="I10" s="22">
        <v>0.46154000000000001</v>
      </c>
    </row>
    <row r="11" spans="1:9" x14ac:dyDescent="0.2">
      <c r="A11" s="690" t="s">
        <v>86</v>
      </c>
      <c r="B11" s="10">
        <v>18.3</v>
      </c>
      <c r="C11" s="185">
        <v>13.3</v>
      </c>
      <c r="D11" s="11">
        <v>13.3</v>
      </c>
      <c r="E11" s="185">
        <v>8.5</v>
      </c>
      <c r="F11" s="11">
        <v>4.0999999999999996</v>
      </c>
      <c r="G11" s="185">
        <v>3.9</v>
      </c>
      <c r="H11" s="11">
        <v>0.9</v>
      </c>
      <c r="I11" s="186">
        <v>0.9</v>
      </c>
    </row>
    <row r="12" spans="1:9" x14ac:dyDescent="0.2">
      <c r="A12" s="690"/>
      <c r="B12" s="8">
        <v>1</v>
      </c>
      <c r="C12" s="16">
        <v>0.72677999999999998</v>
      </c>
      <c r="D12" s="7">
        <v>0.72677999999999998</v>
      </c>
      <c r="E12" s="16">
        <v>0.6391</v>
      </c>
      <c r="F12" s="7">
        <v>0.22403999999999999</v>
      </c>
      <c r="G12" s="16">
        <v>0.95121999999999995</v>
      </c>
      <c r="H12" s="7">
        <v>4.9180000000000001E-2</v>
      </c>
      <c r="I12" s="22">
        <v>1</v>
      </c>
    </row>
    <row r="13" spans="1:9" x14ac:dyDescent="0.2">
      <c r="A13" s="690" t="s">
        <v>87</v>
      </c>
      <c r="B13" s="10">
        <v>2</v>
      </c>
      <c r="C13" s="185">
        <v>2</v>
      </c>
      <c r="D13" s="11">
        <v>1.8</v>
      </c>
      <c r="E13" s="185">
        <v>1.8</v>
      </c>
      <c r="F13" s="11">
        <v>0.2</v>
      </c>
      <c r="G13" s="185">
        <v>0.2</v>
      </c>
      <c r="H13" s="11">
        <v>0</v>
      </c>
      <c r="I13" s="186">
        <v>0</v>
      </c>
    </row>
    <row r="14" spans="1:9" x14ac:dyDescent="0.2">
      <c r="A14" s="690"/>
      <c r="B14" s="8">
        <v>1</v>
      </c>
      <c r="C14" s="16">
        <v>1</v>
      </c>
      <c r="D14" s="7">
        <v>0.9</v>
      </c>
      <c r="E14" s="16">
        <v>1</v>
      </c>
      <c r="F14" s="7">
        <v>0.1</v>
      </c>
      <c r="G14" s="16">
        <v>1</v>
      </c>
      <c r="H14" s="7" t="s">
        <v>452</v>
      </c>
      <c r="I14" s="22" t="s">
        <v>452</v>
      </c>
    </row>
    <row r="15" spans="1:9" x14ac:dyDescent="0.2">
      <c r="A15" s="690" t="s">
        <v>88</v>
      </c>
      <c r="B15" s="10">
        <v>2</v>
      </c>
      <c r="C15" s="185">
        <v>1</v>
      </c>
      <c r="D15" s="11">
        <v>1.5</v>
      </c>
      <c r="E15" s="185">
        <v>1</v>
      </c>
      <c r="F15" s="11">
        <v>0</v>
      </c>
      <c r="G15" s="185">
        <v>0</v>
      </c>
      <c r="H15" s="11">
        <v>0.5</v>
      </c>
      <c r="I15" s="186">
        <v>0</v>
      </c>
    </row>
    <row r="16" spans="1:9" x14ac:dyDescent="0.2">
      <c r="A16" s="690"/>
      <c r="B16" s="8">
        <v>1</v>
      </c>
      <c r="C16" s="16">
        <v>0.5</v>
      </c>
      <c r="D16" s="7">
        <v>0.75</v>
      </c>
      <c r="E16" s="16">
        <v>0.66666999999999998</v>
      </c>
      <c r="F16" s="7" t="s">
        <v>452</v>
      </c>
      <c r="G16" s="16" t="s">
        <v>452</v>
      </c>
      <c r="H16" s="7">
        <v>0.25</v>
      </c>
      <c r="I16" s="22" t="s">
        <v>452</v>
      </c>
    </row>
    <row r="17" spans="1:9" x14ac:dyDescent="0.2">
      <c r="A17" s="690" t="s">
        <v>89</v>
      </c>
      <c r="B17" s="10">
        <v>32.799999999999997</v>
      </c>
      <c r="C17" s="185">
        <v>16.3</v>
      </c>
      <c r="D17" s="11">
        <v>27.1</v>
      </c>
      <c r="E17" s="185">
        <v>13.8</v>
      </c>
      <c r="F17" s="11">
        <v>4.8</v>
      </c>
      <c r="G17" s="185">
        <v>2.5</v>
      </c>
      <c r="H17" s="11">
        <v>0.9</v>
      </c>
      <c r="I17" s="186">
        <v>0</v>
      </c>
    </row>
    <row r="18" spans="1:9" x14ac:dyDescent="0.2">
      <c r="A18" s="690"/>
      <c r="B18" s="8">
        <v>1</v>
      </c>
      <c r="C18" s="16">
        <v>0.49695</v>
      </c>
      <c r="D18" s="7">
        <v>0.82621999999999995</v>
      </c>
      <c r="E18" s="16">
        <v>0.50922999999999996</v>
      </c>
      <c r="F18" s="7">
        <v>0.14634</v>
      </c>
      <c r="G18" s="16">
        <v>0.52083000000000002</v>
      </c>
      <c r="H18" s="7">
        <v>2.7439999999999999E-2</v>
      </c>
      <c r="I18" s="22" t="s">
        <v>452</v>
      </c>
    </row>
    <row r="19" spans="1:9" ht="12.75" customHeight="1" x14ac:dyDescent="0.2">
      <c r="A19" s="690" t="s">
        <v>90</v>
      </c>
      <c r="B19" s="10">
        <v>8.3000000000000007</v>
      </c>
      <c r="C19" s="185">
        <v>7.3</v>
      </c>
      <c r="D19" s="11">
        <v>7.3</v>
      </c>
      <c r="E19" s="185">
        <v>5.7</v>
      </c>
      <c r="F19" s="11">
        <v>1</v>
      </c>
      <c r="G19" s="185">
        <v>1</v>
      </c>
      <c r="H19" s="11">
        <v>0</v>
      </c>
      <c r="I19" s="186">
        <v>0</v>
      </c>
    </row>
    <row r="20" spans="1:9" x14ac:dyDescent="0.2">
      <c r="A20" s="690"/>
      <c r="B20" s="8">
        <v>1</v>
      </c>
      <c r="C20" s="16">
        <v>0.87951999999999997</v>
      </c>
      <c r="D20" s="7">
        <v>0.87951999999999997</v>
      </c>
      <c r="E20" s="16">
        <v>0.78081999999999996</v>
      </c>
      <c r="F20" s="7">
        <v>0.12048</v>
      </c>
      <c r="G20" s="16">
        <v>1</v>
      </c>
      <c r="H20" s="7" t="s">
        <v>452</v>
      </c>
      <c r="I20" s="22" t="s">
        <v>452</v>
      </c>
    </row>
    <row r="21" spans="1:9" x14ac:dyDescent="0.2">
      <c r="A21" s="690" t="s">
        <v>91</v>
      </c>
      <c r="B21" s="10">
        <v>61.5</v>
      </c>
      <c r="C21" s="185">
        <v>28.7</v>
      </c>
      <c r="D21" s="11">
        <v>48.7</v>
      </c>
      <c r="E21" s="185">
        <v>22.8</v>
      </c>
      <c r="F21" s="11">
        <v>11.1</v>
      </c>
      <c r="G21" s="185">
        <v>5.2</v>
      </c>
      <c r="H21" s="11">
        <v>1.7</v>
      </c>
      <c r="I21" s="186">
        <v>0.7</v>
      </c>
    </row>
    <row r="22" spans="1:9" x14ac:dyDescent="0.2">
      <c r="A22" s="690"/>
      <c r="B22" s="8">
        <v>1</v>
      </c>
      <c r="C22" s="16">
        <v>0.46666999999999997</v>
      </c>
      <c r="D22" s="7">
        <v>0.79186999999999996</v>
      </c>
      <c r="E22" s="16">
        <v>0.46816999999999998</v>
      </c>
      <c r="F22" s="7">
        <v>0.18049000000000001</v>
      </c>
      <c r="G22" s="16">
        <v>0.46847</v>
      </c>
      <c r="H22" s="7">
        <v>2.7640000000000001E-2</v>
      </c>
      <c r="I22" s="22">
        <v>0.41176000000000001</v>
      </c>
    </row>
    <row r="23" spans="1:9" ht="12.75" customHeight="1" x14ac:dyDescent="0.2">
      <c r="A23" s="690" t="s">
        <v>92</v>
      </c>
      <c r="B23" s="10">
        <v>111.9</v>
      </c>
      <c r="C23" s="185">
        <v>54.7</v>
      </c>
      <c r="D23" s="11">
        <v>77.400000000000006</v>
      </c>
      <c r="E23" s="185">
        <v>38.299999999999997</v>
      </c>
      <c r="F23" s="11">
        <v>32.1</v>
      </c>
      <c r="G23" s="185">
        <v>15.1</v>
      </c>
      <c r="H23" s="11">
        <v>2.2000000000000002</v>
      </c>
      <c r="I23" s="186">
        <v>1.3</v>
      </c>
    </row>
    <row r="24" spans="1:9" x14ac:dyDescent="0.2">
      <c r="A24" s="690"/>
      <c r="B24" s="8">
        <v>1</v>
      </c>
      <c r="C24" s="16">
        <v>0.48882999999999999</v>
      </c>
      <c r="D24" s="7">
        <v>0.69169000000000003</v>
      </c>
      <c r="E24" s="16">
        <v>0.49482999999999999</v>
      </c>
      <c r="F24" s="7">
        <v>0.28686</v>
      </c>
      <c r="G24" s="16">
        <v>0.47039999999999998</v>
      </c>
      <c r="H24" s="7">
        <v>1.966E-2</v>
      </c>
      <c r="I24" s="22">
        <v>0.59091000000000005</v>
      </c>
    </row>
    <row r="25" spans="1:9" x14ac:dyDescent="0.2">
      <c r="A25" s="690" t="s">
        <v>93</v>
      </c>
      <c r="B25" s="10">
        <v>40.5</v>
      </c>
      <c r="C25" s="185">
        <v>23.8</v>
      </c>
      <c r="D25" s="11">
        <v>25.9</v>
      </c>
      <c r="E25" s="185">
        <v>15.6</v>
      </c>
      <c r="F25" s="11">
        <v>12.3</v>
      </c>
      <c r="G25" s="185">
        <v>6.4</v>
      </c>
      <c r="H25" s="11">
        <v>2.2999999999999998</v>
      </c>
      <c r="I25" s="186">
        <v>1.8</v>
      </c>
    </row>
    <row r="26" spans="1:9" x14ac:dyDescent="0.2">
      <c r="A26" s="690"/>
      <c r="B26" s="8">
        <v>1</v>
      </c>
      <c r="C26" s="16">
        <v>0.58765000000000001</v>
      </c>
      <c r="D26" s="7">
        <v>0.63951000000000002</v>
      </c>
      <c r="E26" s="16">
        <v>0.60231999999999997</v>
      </c>
      <c r="F26" s="7">
        <v>0.30370000000000003</v>
      </c>
      <c r="G26" s="16">
        <v>0.52032999999999996</v>
      </c>
      <c r="H26" s="7">
        <v>5.679E-2</v>
      </c>
      <c r="I26" s="22">
        <v>0.78261000000000003</v>
      </c>
    </row>
    <row r="27" spans="1:9" x14ac:dyDescent="0.2">
      <c r="A27" s="690" t="s">
        <v>94</v>
      </c>
      <c r="B27" s="10">
        <v>13</v>
      </c>
      <c r="C27" s="185">
        <v>8</v>
      </c>
      <c r="D27" s="11">
        <v>11</v>
      </c>
      <c r="E27" s="185">
        <v>6</v>
      </c>
      <c r="F27" s="11">
        <v>1.5</v>
      </c>
      <c r="G27" s="185">
        <v>1.5</v>
      </c>
      <c r="H27" s="11">
        <v>0.5</v>
      </c>
      <c r="I27" s="186">
        <v>0.5</v>
      </c>
    </row>
    <row r="28" spans="1:9" x14ac:dyDescent="0.2">
      <c r="A28" s="690"/>
      <c r="B28" s="8">
        <v>1</v>
      </c>
      <c r="C28" s="16">
        <v>0.61538000000000004</v>
      </c>
      <c r="D28" s="7">
        <v>0.84614999999999996</v>
      </c>
      <c r="E28" s="16">
        <v>0.54544999999999999</v>
      </c>
      <c r="F28" s="7">
        <v>0.11538</v>
      </c>
      <c r="G28" s="16">
        <v>1</v>
      </c>
      <c r="H28" s="7">
        <v>3.8460000000000001E-2</v>
      </c>
      <c r="I28" s="22">
        <v>1</v>
      </c>
    </row>
    <row r="29" spans="1:9" x14ac:dyDescent="0.2">
      <c r="A29" s="690" t="s">
        <v>95</v>
      </c>
      <c r="B29" s="10">
        <v>15</v>
      </c>
      <c r="C29" s="185">
        <v>3</v>
      </c>
      <c r="D29" s="11">
        <v>11.9</v>
      </c>
      <c r="E29" s="185">
        <v>2.5</v>
      </c>
      <c r="F29" s="11">
        <v>3</v>
      </c>
      <c r="G29" s="185">
        <v>0.5</v>
      </c>
      <c r="H29" s="11">
        <v>0.1</v>
      </c>
      <c r="I29" s="186">
        <v>0</v>
      </c>
    </row>
    <row r="30" spans="1:9" x14ac:dyDescent="0.2">
      <c r="A30" s="690"/>
      <c r="B30" s="8">
        <v>1</v>
      </c>
      <c r="C30" s="16">
        <v>0.2</v>
      </c>
      <c r="D30" s="7">
        <v>0.79332999999999998</v>
      </c>
      <c r="E30" s="16">
        <v>0.21007999999999999</v>
      </c>
      <c r="F30" s="7">
        <v>0.2</v>
      </c>
      <c r="G30" s="16">
        <v>0.16667000000000001</v>
      </c>
      <c r="H30" s="7">
        <v>6.6699999999999997E-3</v>
      </c>
      <c r="I30" s="22" t="s">
        <v>452</v>
      </c>
    </row>
    <row r="31" spans="1:9" x14ac:dyDescent="0.2">
      <c r="A31" s="690" t="s">
        <v>96</v>
      </c>
      <c r="B31" s="10">
        <v>15</v>
      </c>
      <c r="C31" s="185">
        <v>10</v>
      </c>
      <c r="D31" s="11">
        <v>11.3</v>
      </c>
      <c r="E31" s="185">
        <v>7.2</v>
      </c>
      <c r="F31" s="11">
        <v>3.6</v>
      </c>
      <c r="G31" s="185">
        <v>2.8</v>
      </c>
      <c r="H31" s="11">
        <v>0.1</v>
      </c>
      <c r="I31" s="186">
        <v>0</v>
      </c>
    </row>
    <row r="32" spans="1:9" x14ac:dyDescent="0.2">
      <c r="A32" s="690"/>
      <c r="B32" s="8">
        <v>1</v>
      </c>
      <c r="C32" s="16">
        <v>0.66666999999999998</v>
      </c>
      <c r="D32" s="7">
        <v>0.75333000000000006</v>
      </c>
      <c r="E32" s="16">
        <v>0.63717000000000001</v>
      </c>
      <c r="F32" s="7">
        <v>0.24</v>
      </c>
      <c r="G32" s="16">
        <v>0.77778000000000003</v>
      </c>
      <c r="H32" s="7">
        <v>6.6699999999999997E-3</v>
      </c>
      <c r="I32" s="22" t="s">
        <v>452</v>
      </c>
    </row>
    <row r="33" spans="1:9" ht="12.75" customHeight="1" x14ac:dyDescent="0.2">
      <c r="A33" s="690" t="s">
        <v>97</v>
      </c>
      <c r="B33" s="10">
        <v>45.1</v>
      </c>
      <c r="C33" s="185">
        <v>29.6</v>
      </c>
      <c r="D33" s="11">
        <v>36.1</v>
      </c>
      <c r="E33" s="185">
        <v>23.7</v>
      </c>
      <c r="F33" s="11">
        <v>7.6</v>
      </c>
      <c r="G33" s="185">
        <v>5.7</v>
      </c>
      <c r="H33" s="11">
        <v>1.4</v>
      </c>
      <c r="I33" s="186">
        <v>0.2</v>
      </c>
    </row>
    <row r="34" spans="1:9" x14ac:dyDescent="0.2">
      <c r="A34" s="690"/>
      <c r="B34" s="8">
        <v>1</v>
      </c>
      <c r="C34" s="16">
        <v>0.65632000000000001</v>
      </c>
      <c r="D34" s="7">
        <v>0.80044000000000004</v>
      </c>
      <c r="E34" s="16">
        <v>0.65651000000000004</v>
      </c>
      <c r="F34" s="7">
        <v>0.16850999999999999</v>
      </c>
      <c r="G34" s="16">
        <v>0.75</v>
      </c>
      <c r="H34" s="7">
        <v>3.1040000000000002E-2</v>
      </c>
      <c r="I34" s="22">
        <v>0.14285999999999999</v>
      </c>
    </row>
    <row r="35" spans="1:9" x14ac:dyDescent="0.2">
      <c r="A35" s="707" t="s">
        <v>98</v>
      </c>
      <c r="B35" s="10">
        <v>23.3</v>
      </c>
      <c r="C35" s="185">
        <v>11.8</v>
      </c>
      <c r="D35" s="11">
        <v>16.399999999999999</v>
      </c>
      <c r="E35" s="185">
        <v>8.1999999999999993</v>
      </c>
      <c r="F35" s="11">
        <v>6</v>
      </c>
      <c r="G35" s="185">
        <v>3.2</v>
      </c>
      <c r="H35" s="11">
        <v>0.9</v>
      </c>
      <c r="I35" s="186">
        <v>0.4</v>
      </c>
    </row>
    <row r="36" spans="1:9" x14ac:dyDescent="0.2">
      <c r="A36" s="692"/>
      <c r="B36" s="12">
        <v>1</v>
      </c>
      <c r="C36" s="16">
        <v>0.50644</v>
      </c>
      <c r="D36" s="13">
        <v>0.70386000000000004</v>
      </c>
      <c r="E36" s="16">
        <v>0.5</v>
      </c>
      <c r="F36" s="7">
        <v>0.25751000000000002</v>
      </c>
      <c r="G36" s="16">
        <v>0.53332999999999997</v>
      </c>
      <c r="H36" s="7">
        <v>3.8629999999999998E-2</v>
      </c>
      <c r="I36" s="22">
        <v>0.44444</v>
      </c>
    </row>
    <row r="37" spans="1:9" x14ac:dyDescent="0.2">
      <c r="A37" s="688" t="s">
        <v>113</v>
      </c>
      <c r="B37" s="14">
        <v>658.3</v>
      </c>
      <c r="C37" s="187">
        <v>368.8</v>
      </c>
      <c r="D37" s="15">
        <v>485.3</v>
      </c>
      <c r="E37" s="187">
        <v>265.8</v>
      </c>
      <c r="F37" s="15">
        <v>135.4</v>
      </c>
      <c r="G37" s="187">
        <v>81.400000000000006</v>
      </c>
      <c r="H37" s="15">
        <v>37.200000000000003</v>
      </c>
      <c r="I37" s="188">
        <v>18.8</v>
      </c>
    </row>
    <row r="38" spans="1:9" ht="13.5" thickBot="1" x14ac:dyDescent="0.25">
      <c r="A38" s="689"/>
      <c r="B38" s="35">
        <v>1</v>
      </c>
      <c r="C38" s="41">
        <v>0.56023000000000001</v>
      </c>
      <c r="D38" s="36">
        <v>0.73719999999999997</v>
      </c>
      <c r="E38" s="41">
        <v>0.54769999999999996</v>
      </c>
      <c r="F38" s="36">
        <v>0.20568</v>
      </c>
      <c r="G38" s="41">
        <v>0.60118000000000005</v>
      </c>
      <c r="H38" s="36">
        <v>5.6509999999999998E-2</v>
      </c>
      <c r="I38" s="42">
        <v>0.50538000000000005</v>
      </c>
    </row>
    <row r="40" spans="1:9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9" x14ac:dyDescent="0.2">
      <c r="A41" s="640"/>
    </row>
    <row r="42" spans="1:9" x14ac:dyDescent="0.2">
      <c r="A42" s="650" t="s">
        <v>471</v>
      </c>
    </row>
    <row r="43" spans="1:9" x14ac:dyDescent="0.2">
      <c r="A43" s="650" t="s">
        <v>472</v>
      </c>
      <c r="E43" s="653" t="s">
        <v>461</v>
      </c>
    </row>
    <row r="44" spans="1:9" x14ac:dyDescent="0.2">
      <c r="A44" s="651"/>
    </row>
    <row r="45" spans="1:9" x14ac:dyDescent="0.2">
      <c r="A45" s="652" t="s">
        <v>473</v>
      </c>
    </row>
  </sheetData>
  <mergeCells count="24">
    <mergeCell ref="A17:A18"/>
    <mergeCell ref="A19:A20"/>
    <mergeCell ref="A21:A22"/>
    <mergeCell ref="A1:I1"/>
    <mergeCell ref="A2:A4"/>
    <mergeCell ref="B2:I2"/>
    <mergeCell ref="B3:C3"/>
    <mergeCell ref="D3:E3"/>
    <mergeCell ref="F3:G3"/>
    <mergeCell ref="H3:I3"/>
    <mergeCell ref="A5:A6"/>
    <mergeCell ref="A7:A8"/>
    <mergeCell ref="A9:A10"/>
    <mergeCell ref="A11:A12"/>
    <mergeCell ref="A13:A14"/>
    <mergeCell ref="A15:A16"/>
    <mergeCell ref="A37:A38"/>
    <mergeCell ref="A23:A24"/>
    <mergeCell ref="A25:A26"/>
    <mergeCell ref="A29:A30"/>
    <mergeCell ref="A31:A32"/>
    <mergeCell ref="A33:A34"/>
    <mergeCell ref="A35:A36"/>
    <mergeCell ref="A27:A28"/>
  </mergeCells>
  <conditionalFormatting sqref="A5:I5">
    <cfRule type="cellIs" dxfId="888" priority="42" stopIfTrue="1" operator="equal">
      <formula>0</formula>
    </cfRule>
  </conditionalFormatting>
  <conditionalFormatting sqref="A6:I6">
    <cfRule type="cellIs" dxfId="887" priority="41" stopIfTrue="1" operator="lessThan">
      <formula>0.0005</formula>
    </cfRule>
    <cfRule type="cellIs" dxfId="886" priority="40" stopIfTrue="1" operator="equal">
      <formula>1</formula>
    </cfRule>
  </conditionalFormatting>
  <conditionalFormatting sqref="A8:I8">
    <cfRule type="cellIs" dxfId="885" priority="38" stopIfTrue="1" operator="lessThan">
      <formula>0.0005</formula>
    </cfRule>
    <cfRule type="cellIs" dxfId="884" priority="37" stopIfTrue="1" operator="equal">
      <formula>1</formula>
    </cfRule>
  </conditionalFormatting>
  <conditionalFormatting sqref="A9:I9">
    <cfRule type="cellIs" dxfId="883" priority="36" stopIfTrue="1" operator="equal">
      <formula>0</formula>
    </cfRule>
  </conditionalFormatting>
  <conditionalFormatting sqref="A10:I10">
    <cfRule type="cellIs" dxfId="882" priority="35" stopIfTrue="1" operator="lessThan">
      <formula>0.0005</formula>
    </cfRule>
    <cfRule type="cellIs" dxfId="881" priority="34" stopIfTrue="1" operator="equal">
      <formula>1</formula>
    </cfRule>
  </conditionalFormatting>
  <conditionalFormatting sqref="A11:I11">
    <cfRule type="cellIs" dxfId="880" priority="33" stopIfTrue="1" operator="equal">
      <formula>0</formula>
    </cfRule>
  </conditionalFormatting>
  <conditionalFormatting sqref="A12:I12">
    <cfRule type="cellIs" dxfId="879" priority="31" stopIfTrue="1" operator="equal">
      <formula>1</formula>
    </cfRule>
    <cfRule type="cellIs" dxfId="878" priority="32" stopIfTrue="1" operator="lessThan">
      <formula>0.0005</formula>
    </cfRule>
  </conditionalFormatting>
  <conditionalFormatting sqref="A13:I13">
    <cfRule type="cellIs" dxfId="877" priority="30" stopIfTrue="1" operator="equal">
      <formula>0</formula>
    </cfRule>
  </conditionalFormatting>
  <conditionalFormatting sqref="A14:I14">
    <cfRule type="cellIs" dxfId="876" priority="29" stopIfTrue="1" operator="lessThan">
      <formula>0.0005</formula>
    </cfRule>
    <cfRule type="cellIs" dxfId="875" priority="28" stopIfTrue="1" operator="equal">
      <formula>1</formula>
    </cfRule>
  </conditionalFormatting>
  <conditionalFormatting sqref="A15:I15">
    <cfRule type="cellIs" dxfId="874" priority="27" stopIfTrue="1" operator="equal">
      <formula>0</formula>
    </cfRule>
  </conditionalFormatting>
  <conditionalFormatting sqref="A16:I16">
    <cfRule type="cellIs" dxfId="873" priority="26" stopIfTrue="1" operator="lessThan">
      <formula>0.0005</formula>
    </cfRule>
    <cfRule type="cellIs" dxfId="872" priority="25" stopIfTrue="1" operator="equal">
      <formula>1</formula>
    </cfRule>
  </conditionalFormatting>
  <conditionalFormatting sqref="A17:I17">
    <cfRule type="cellIs" dxfId="871" priority="24" stopIfTrue="1" operator="equal">
      <formula>0</formula>
    </cfRule>
  </conditionalFormatting>
  <conditionalFormatting sqref="A18:I18">
    <cfRule type="cellIs" dxfId="870" priority="23" stopIfTrue="1" operator="lessThan">
      <formula>0.0005</formula>
    </cfRule>
    <cfRule type="cellIs" dxfId="869" priority="22" stopIfTrue="1" operator="equal">
      <formula>1</formula>
    </cfRule>
  </conditionalFormatting>
  <conditionalFormatting sqref="A19:I19">
    <cfRule type="cellIs" dxfId="868" priority="21" stopIfTrue="1" operator="equal">
      <formula>0</formula>
    </cfRule>
  </conditionalFormatting>
  <conditionalFormatting sqref="A20:I20">
    <cfRule type="cellIs" dxfId="867" priority="19" stopIfTrue="1" operator="equal">
      <formula>1</formula>
    </cfRule>
    <cfRule type="cellIs" dxfId="866" priority="20" stopIfTrue="1" operator="lessThan">
      <formula>0.0005</formula>
    </cfRule>
  </conditionalFormatting>
  <conditionalFormatting sqref="A21:I21">
    <cfRule type="cellIs" dxfId="865" priority="18" stopIfTrue="1" operator="equal">
      <formula>0</formula>
    </cfRule>
  </conditionalFormatting>
  <conditionalFormatting sqref="A22:I22">
    <cfRule type="cellIs" dxfId="864" priority="17" stopIfTrue="1" operator="lessThan">
      <formula>0.0005</formula>
    </cfRule>
    <cfRule type="cellIs" dxfId="863" priority="16" stopIfTrue="1" operator="equal">
      <formula>1</formula>
    </cfRule>
  </conditionalFormatting>
  <conditionalFormatting sqref="A23:I23">
    <cfRule type="cellIs" dxfId="862" priority="15" stopIfTrue="1" operator="equal">
      <formula>0</formula>
    </cfRule>
  </conditionalFormatting>
  <conditionalFormatting sqref="A24:I24">
    <cfRule type="cellIs" dxfId="861" priority="13" stopIfTrue="1" operator="equal">
      <formula>1</formula>
    </cfRule>
    <cfRule type="cellIs" dxfId="860" priority="14" stopIfTrue="1" operator="lessThan">
      <formula>0.0005</formula>
    </cfRule>
  </conditionalFormatting>
  <conditionalFormatting sqref="A25:I25">
    <cfRule type="cellIs" dxfId="859" priority="12" stopIfTrue="1" operator="equal">
      <formula>0</formula>
    </cfRule>
  </conditionalFormatting>
  <conditionalFormatting sqref="A26:I26">
    <cfRule type="cellIs" dxfId="858" priority="10" stopIfTrue="1" operator="equal">
      <formula>1</formula>
    </cfRule>
    <cfRule type="cellIs" dxfId="857" priority="11" stopIfTrue="1" operator="lessThan">
      <formula>0.0005</formula>
    </cfRule>
  </conditionalFormatting>
  <conditionalFormatting sqref="A27:I27">
    <cfRule type="cellIs" dxfId="856" priority="9" stopIfTrue="1" operator="equal">
      <formula>0</formula>
    </cfRule>
  </conditionalFormatting>
  <conditionalFormatting sqref="A28:I28">
    <cfRule type="cellIs" dxfId="855" priority="8" stopIfTrue="1" operator="lessThan">
      <formula>0.0005</formula>
    </cfRule>
    <cfRule type="cellIs" dxfId="854" priority="7" stopIfTrue="1" operator="equal">
      <formula>1</formula>
    </cfRule>
  </conditionalFormatting>
  <conditionalFormatting sqref="A29:I29">
    <cfRule type="cellIs" dxfId="853" priority="6" stopIfTrue="1" operator="equal">
      <formula>0</formula>
    </cfRule>
  </conditionalFormatting>
  <conditionalFormatting sqref="A30:I30">
    <cfRule type="cellIs" dxfId="852" priority="4" stopIfTrue="1" operator="equal">
      <formula>1</formula>
    </cfRule>
    <cfRule type="cellIs" dxfId="851" priority="5" stopIfTrue="1" operator="lessThan">
      <formula>0.0005</formula>
    </cfRule>
  </conditionalFormatting>
  <conditionalFormatting sqref="A31:I31">
    <cfRule type="cellIs" dxfId="850" priority="3" stopIfTrue="1" operator="equal">
      <formula>0</formula>
    </cfRule>
  </conditionalFormatting>
  <conditionalFormatting sqref="A32:I32">
    <cfRule type="cellIs" dxfId="849" priority="2" stopIfTrue="1" operator="lessThan">
      <formula>0.0005</formula>
    </cfRule>
    <cfRule type="cellIs" dxfId="848" priority="1" stopIfTrue="1" operator="equal">
      <formula>1</formula>
    </cfRule>
  </conditionalFormatting>
  <conditionalFormatting sqref="A33:I33 A35:I35">
    <cfRule type="cellIs" dxfId="847" priority="45" stopIfTrue="1" operator="equal">
      <formula>0</formula>
    </cfRule>
  </conditionalFormatting>
  <conditionalFormatting sqref="A34:I34 A36:I36">
    <cfRule type="cellIs" dxfId="846" priority="43" stopIfTrue="1" operator="equal">
      <formula>1</formula>
    </cfRule>
    <cfRule type="cellIs" dxfId="845" priority="44" stopIfTrue="1" operator="lessThan">
      <formula>0.0005</formula>
    </cfRule>
  </conditionalFormatting>
  <conditionalFormatting sqref="A37:I37">
    <cfRule type="cellIs" dxfId="844" priority="53" stopIfTrue="1" operator="equal">
      <formula>0</formula>
    </cfRule>
  </conditionalFormatting>
  <conditionalFormatting sqref="A38:I38">
    <cfRule type="cellIs" dxfId="843" priority="51" stopIfTrue="1" operator="equal">
      <formula>1</formula>
    </cfRule>
    <cfRule type="cellIs" dxfId="842" priority="52" stopIfTrue="1" operator="lessThan">
      <formula>0.0005</formula>
    </cfRule>
  </conditionalFormatting>
  <conditionalFormatting sqref="B7:I7">
    <cfRule type="cellIs" dxfId="841" priority="39" stopIfTrue="1" operator="equal">
      <formula>0</formula>
    </cfRule>
  </conditionalFormatting>
  <hyperlinks>
    <hyperlink ref="A45" r:id="rId1" display="Publikation und Tabellen stehen unter der Lizenz CC BY-SA DEED 4.0." xr:uid="{8D0797BC-A3B0-4B49-B660-54978B7F7530}"/>
    <hyperlink ref="E43" r:id="rId2" xr:uid="{16B73B61-6368-4B83-BF40-E9B89E06CA15}"/>
  </hyperlinks>
  <pageMargins left="0.7" right="0.7" top="0.78740157499999996" bottom="0.78740157499999996" header="0.3" footer="0.3"/>
  <pageSetup paperSize="9" scale="85" orientation="portrait" horizontalDpi="4294967295" verticalDpi="4294967295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A61F2-5208-4B44-950B-399FDAB45090}">
  <dimension ref="A1:AK46"/>
  <sheetViews>
    <sheetView view="pageBreakPreview" zoomScaleNormal="80" zoomScaleSheetLayoutView="100" workbookViewId="0"/>
  </sheetViews>
  <sheetFormatPr baseColWidth="10" defaultRowHeight="12.75" x14ac:dyDescent="0.2"/>
  <cols>
    <col min="1" max="1" width="14.85546875" style="25" customWidth="1"/>
    <col min="2" max="37" width="9.7109375" style="25" customWidth="1"/>
    <col min="38" max="16384" width="11.42578125" style="25"/>
  </cols>
  <sheetData>
    <row r="1" spans="1:37" ht="39.950000000000003" customHeight="1" thickBot="1" x14ac:dyDescent="0.25">
      <c r="A1" s="51" t="str">
        <f>"Tabelle 2.2: Hauptberufliches pädagogisches Personal nach Ländern " &amp;Hilfswerte!B1</f>
        <v>Tabelle 2.2: Hauptberufliches pädagogisches Personal nach Ländern 2018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 t="str">
        <f>"noch "&amp;A1&amp;""</f>
        <v>noch Tabelle 2.2: Hauptberufliches pädagogisches Personal nach Ländern 2018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693" t="str">
        <f>M1</f>
        <v>noch Tabelle 2.2: Hauptberufliches pädagogisches Personal nach Ländern 2018</v>
      </c>
      <c r="AC1" s="693"/>
      <c r="AD1" s="693"/>
      <c r="AE1" s="693"/>
      <c r="AF1" s="693"/>
      <c r="AG1" s="693"/>
      <c r="AH1" s="693"/>
      <c r="AI1" s="693"/>
      <c r="AJ1" s="693"/>
      <c r="AK1" s="723"/>
    </row>
    <row r="2" spans="1:37" s="211" customFormat="1" ht="18" customHeight="1" x14ac:dyDescent="0.2">
      <c r="A2" s="694" t="s">
        <v>14</v>
      </c>
      <c r="B2" s="711" t="s">
        <v>68</v>
      </c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  <c r="V2" s="712"/>
      <c r="W2" s="712"/>
      <c r="X2" s="712"/>
      <c r="Y2" s="712"/>
      <c r="Z2" s="712"/>
      <c r="AA2" s="712"/>
      <c r="AB2" s="712"/>
      <c r="AC2" s="712"/>
      <c r="AD2" s="712"/>
      <c r="AE2" s="712"/>
      <c r="AF2" s="712"/>
      <c r="AG2" s="712"/>
      <c r="AH2" s="712"/>
      <c r="AI2" s="712"/>
      <c r="AJ2" s="712"/>
      <c r="AK2" s="713"/>
    </row>
    <row r="3" spans="1:37" ht="24.75" customHeight="1" x14ac:dyDescent="0.2">
      <c r="A3" s="695"/>
      <c r="B3" s="726"/>
      <c r="C3" s="727"/>
      <c r="D3" s="727"/>
      <c r="E3" s="727"/>
      <c r="F3" s="727"/>
      <c r="G3" s="728"/>
      <c r="H3" s="729" t="s">
        <v>72</v>
      </c>
      <c r="I3" s="730"/>
      <c r="J3" s="730"/>
      <c r="K3" s="730"/>
      <c r="L3" s="731"/>
      <c r="M3" s="729" t="s">
        <v>73</v>
      </c>
      <c r="N3" s="732"/>
      <c r="O3" s="732"/>
      <c r="P3" s="732"/>
      <c r="Q3" s="733"/>
      <c r="R3" s="734" t="s">
        <v>74</v>
      </c>
      <c r="S3" s="735"/>
      <c r="T3" s="735"/>
      <c r="U3" s="735"/>
      <c r="V3" s="736"/>
      <c r="W3" s="734" t="s">
        <v>75</v>
      </c>
      <c r="X3" s="735"/>
      <c r="Y3" s="735"/>
      <c r="Z3" s="735"/>
      <c r="AA3" s="735"/>
      <c r="AB3" s="735" t="s">
        <v>76</v>
      </c>
      <c r="AC3" s="735"/>
      <c r="AD3" s="735"/>
      <c r="AE3" s="735"/>
      <c r="AF3" s="736"/>
      <c r="AG3" s="734" t="s">
        <v>77</v>
      </c>
      <c r="AH3" s="735"/>
      <c r="AI3" s="735"/>
      <c r="AJ3" s="735"/>
      <c r="AK3" s="737"/>
    </row>
    <row r="4" spans="1:37" ht="12.75" customHeight="1" x14ac:dyDescent="0.2">
      <c r="A4" s="695"/>
      <c r="B4" s="43"/>
      <c r="C4" s="44"/>
      <c r="D4" s="718" t="s">
        <v>12</v>
      </c>
      <c r="E4" s="719"/>
      <c r="F4" s="720" t="s">
        <v>13</v>
      </c>
      <c r="G4" s="719"/>
      <c r="H4" s="721"/>
      <c r="I4" s="718" t="s">
        <v>12</v>
      </c>
      <c r="J4" s="719"/>
      <c r="K4" s="720" t="s">
        <v>13</v>
      </c>
      <c r="L4" s="719"/>
      <c r="M4" s="724"/>
      <c r="N4" s="718" t="s">
        <v>12</v>
      </c>
      <c r="O4" s="719"/>
      <c r="P4" s="720" t="s">
        <v>13</v>
      </c>
      <c r="Q4" s="719"/>
      <c r="R4" s="45"/>
      <c r="S4" s="718" t="s">
        <v>12</v>
      </c>
      <c r="T4" s="719"/>
      <c r="U4" s="720" t="s">
        <v>13</v>
      </c>
      <c r="V4" s="719"/>
      <c r="W4" s="45"/>
      <c r="X4" s="718" t="s">
        <v>12</v>
      </c>
      <c r="Y4" s="719"/>
      <c r="Z4" s="720" t="s">
        <v>13</v>
      </c>
      <c r="AA4" s="719"/>
      <c r="AB4" s="45"/>
      <c r="AC4" s="718" t="s">
        <v>12</v>
      </c>
      <c r="AD4" s="719"/>
      <c r="AE4" s="720" t="s">
        <v>13</v>
      </c>
      <c r="AF4" s="719"/>
      <c r="AG4" s="45"/>
      <c r="AH4" s="718" t="s">
        <v>12</v>
      </c>
      <c r="AI4" s="719"/>
      <c r="AJ4" s="720" t="s">
        <v>13</v>
      </c>
      <c r="AK4" s="738"/>
    </row>
    <row r="5" spans="1:37" s="50" customFormat="1" ht="24" customHeight="1" x14ac:dyDescent="0.2">
      <c r="A5" s="696"/>
      <c r="B5" s="46"/>
      <c r="C5" s="27" t="s">
        <v>430</v>
      </c>
      <c r="D5" s="47"/>
      <c r="E5" s="27" t="s">
        <v>430</v>
      </c>
      <c r="F5" s="47"/>
      <c r="G5" s="27" t="s">
        <v>430</v>
      </c>
      <c r="H5" s="722"/>
      <c r="I5" s="47"/>
      <c r="J5" s="27" t="s">
        <v>430</v>
      </c>
      <c r="K5" s="47"/>
      <c r="L5" s="27" t="s">
        <v>430</v>
      </c>
      <c r="M5" s="725"/>
      <c r="N5" s="47"/>
      <c r="O5" s="27" t="s">
        <v>430</v>
      </c>
      <c r="P5" s="47"/>
      <c r="Q5" s="27" t="s">
        <v>430</v>
      </c>
      <c r="R5" s="48"/>
      <c r="S5" s="47"/>
      <c r="T5" s="27" t="s">
        <v>430</v>
      </c>
      <c r="U5" s="47"/>
      <c r="V5" s="27" t="s">
        <v>430</v>
      </c>
      <c r="W5" s="48"/>
      <c r="X5" s="47"/>
      <c r="Y5" s="27" t="s">
        <v>430</v>
      </c>
      <c r="Z5" s="47"/>
      <c r="AA5" s="27" t="s">
        <v>430</v>
      </c>
      <c r="AB5" s="49"/>
      <c r="AC5" s="26"/>
      <c r="AD5" s="27" t="s">
        <v>430</v>
      </c>
      <c r="AE5" s="47"/>
      <c r="AF5" s="27" t="s">
        <v>430</v>
      </c>
      <c r="AG5" s="49"/>
      <c r="AH5" s="26"/>
      <c r="AI5" s="27" t="s">
        <v>430</v>
      </c>
      <c r="AJ5" s="47"/>
      <c r="AK5" s="30" t="s">
        <v>430</v>
      </c>
    </row>
    <row r="6" spans="1:37" x14ac:dyDescent="0.2">
      <c r="A6" s="706" t="s">
        <v>83</v>
      </c>
      <c r="B6" s="169">
        <v>433.7</v>
      </c>
      <c r="C6" s="170">
        <v>341.4</v>
      </c>
      <c r="D6" s="169">
        <v>342.9</v>
      </c>
      <c r="E6" s="183">
        <v>271.39999999999998</v>
      </c>
      <c r="F6" s="169">
        <v>90.8</v>
      </c>
      <c r="G6" s="170">
        <v>70</v>
      </c>
      <c r="H6" s="183">
        <v>304.39999999999998</v>
      </c>
      <c r="I6" s="169">
        <v>242.3</v>
      </c>
      <c r="J6" s="183">
        <v>185.9</v>
      </c>
      <c r="K6" s="169">
        <v>62.1</v>
      </c>
      <c r="L6" s="170">
        <v>45.2</v>
      </c>
      <c r="M6" s="183">
        <v>31.5</v>
      </c>
      <c r="N6" s="169">
        <v>25.6</v>
      </c>
      <c r="O6" s="183">
        <v>18.100000000000001</v>
      </c>
      <c r="P6" s="169">
        <v>5.9</v>
      </c>
      <c r="Q6" s="170">
        <v>5.5</v>
      </c>
      <c r="R6" s="183">
        <v>66.400000000000006</v>
      </c>
      <c r="S6" s="169">
        <v>57.1</v>
      </c>
      <c r="T6" s="183">
        <v>52.8</v>
      </c>
      <c r="U6" s="169">
        <v>9.3000000000000007</v>
      </c>
      <c r="V6" s="170">
        <v>8.3000000000000007</v>
      </c>
      <c r="W6" s="183">
        <v>12.7</v>
      </c>
      <c r="X6" s="169">
        <v>7.4</v>
      </c>
      <c r="Y6" s="183">
        <v>6.1</v>
      </c>
      <c r="Z6" s="169">
        <v>5.3</v>
      </c>
      <c r="AA6" s="170">
        <v>4</v>
      </c>
      <c r="AB6" s="183">
        <v>12.4</v>
      </c>
      <c r="AC6" s="169">
        <v>6</v>
      </c>
      <c r="AD6" s="183">
        <v>4.5</v>
      </c>
      <c r="AE6" s="169">
        <v>6.4</v>
      </c>
      <c r="AF6" s="170">
        <v>5.2</v>
      </c>
      <c r="AG6" s="183">
        <v>6.3</v>
      </c>
      <c r="AH6" s="169">
        <v>4.5</v>
      </c>
      <c r="AI6" s="183">
        <v>4</v>
      </c>
      <c r="AJ6" s="169">
        <v>1.8</v>
      </c>
      <c r="AK6" s="171">
        <v>1.8</v>
      </c>
    </row>
    <row r="7" spans="1:37" s="40" customFormat="1" x14ac:dyDescent="0.2">
      <c r="A7" s="690"/>
      <c r="B7" s="152">
        <v>1</v>
      </c>
      <c r="C7" s="172">
        <v>0.78717999999999999</v>
      </c>
      <c r="D7" s="152">
        <v>0.79064000000000001</v>
      </c>
      <c r="E7" s="172">
        <v>0.79147999999999996</v>
      </c>
      <c r="F7" s="152">
        <v>0.20935999999999999</v>
      </c>
      <c r="G7" s="153">
        <v>0.77093</v>
      </c>
      <c r="H7" s="172">
        <v>0.70186999999999999</v>
      </c>
      <c r="I7" s="152">
        <v>0.79598999999999998</v>
      </c>
      <c r="J7" s="172">
        <v>0.76722999999999997</v>
      </c>
      <c r="K7" s="152">
        <v>0.20401</v>
      </c>
      <c r="L7" s="153">
        <v>0.72785999999999995</v>
      </c>
      <c r="M7" s="172">
        <v>7.263E-2</v>
      </c>
      <c r="N7" s="152">
        <v>0.81269999999999998</v>
      </c>
      <c r="O7" s="172">
        <v>0.70703000000000005</v>
      </c>
      <c r="P7" s="152">
        <v>0.18729999999999999</v>
      </c>
      <c r="Q7" s="153">
        <v>0.93220000000000003</v>
      </c>
      <c r="R7" s="172">
        <v>0.15310000000000001</v>
      </c>
      <c r="S7" s="152">
        <v>0.85994000000000004</v>
      </c>
      <c r="T7" s="172">
        <v>0.92469000000000001</v>
      </c>
      <c r="U7" s="152">
        <v>0.14005999999999999</v>
      </c>
      <c r="V7" s="153">
        <v>0.89246999999999999</v>
      </c>
      <c r="W7" s="172">
        <v>2.928E-2</v>
      </c>
      <c r="X7" s="152">
        <v>0.58267999999999998</v>
      </c>
      <c r="Y7" s="172">
        <v>0.82432000000000005</v>
      </c>
      <c r="Z7" s="152">
        <v>0.41732000000000002</v>
      </c>
      <c r="AA7" s="153">
        <v>0.75471999999999995</v>
      </c>
      <c r="AB7" s="172">
        <v>2.8590000000000001E-2</v>
      </c>
      <c r="AC7" s="152">
        <v>0.48387000000000002</v>
      </c>
      <c r="AD7" s="172">
        <v>0.75</v>
      </c>
      <c r="AE7" s="152">
        <v>0.51612999999999998</v>
      </c>
      <c r="AF7" s="153">
        <v>0.8125</v>
      </c>
      <c r="AG7" s="172">
        <v>1.453E-2</v>
      </c>
      <c r="AH7" s="152">
        <v>0.71428999999999998</v>
      </c>
      <c r="AI7" s="172">
        <v>0.88888999999999996</v>
      </c>
      <c r="AJ7" s="152">
        <v>0.28571000000000002</v>
      </c>
      <c r="AK7" s="173">
        <v>1</v>
      </c>
    </row>
    <row r="8" spans="1:37" x14ac:dyDescent="0.2">
      <c r="A8" s="690" t="s">
        <v>84</v>
      </c>
      <c r="B8" s="169">
        <v>691.3</v>
      </c>
      <c r="C8" s="170">
        <v>528.1</v>
      </c>
      <c r="D8" s="169">
        <v>532.5</v>
      </c>
      <c r="E8" s="183">
        <v>421.8</v>
      </c>
      <c r="F8" s="169">
        <v>158.80000000000001</v>
      </c>
      <c r="G8" s="170">
        <v>106.3</v>
      </c>
      <c r="H8" s="183">
        <v>387.2</v>
      </c>
      <c r="I8" s="169">
        <v>351.2</v>
      </c>
      <c r="J8" s="183">
        <v>273.60000000000002</v>
      </c>
      <c r="K8" s="169">
        <v>36</v>
      </c>
      <c r="L8" s="170">
        <v>22.5</v>
      </c>
      <c r="M8" s="183">
        <v>17.3</v>
      </c>
      <c r="N8" s="169">
        <v>8.8000000000000007</v>
      </c>
      <c r="O8" s="183">
        <v>6.7</v>
      </c>
      <c r="P8" s="169">
        <v>8.5</v>
      </c>
      <c r="Q8" s="170">
        <v>2.5</v>
      </c>
      <c r="R8" s="183">
        <v>43.8</v>
      </c>
      <c r="S8" s="169">
        <v>40.1</v>
      </c>
      <c r="T8" s="183">
        <v>37.5</v>
      </c>
      <c r="U8" s="169">
        <v>3.7</v>
      </c>
      <c r="V8" s="170">
        <v>2</v>
      </c>
      <c r="W8" s="183">
        <v>131.5</v>
      </c>
      <c r="X8" s="169">
        <v>47.3</v>
      </c>
      <c r="Y8" s="183">
        <v>31.2</v>
      </c>
      <c r="Z8" s="169">
        <v>84.2</v>
      </c>
      <c r="AA8" s="170">
        <v>62.2</v>
      </c>
      <c r="AB8" s="183">
        <v>72.8</v>
      </c>
      <c r="AC8" s="169">
        <v>57.4</v>
      </c>
      <c r="AD8" s="183">
        <v>48.2</v>
      </c>
      <c r="AE8" s="169">
        <v>15.4</v>
      </c>
      <c r="AF8" s="170">
        <v>10.199999999999999</v>
      </c>
      <c r="AG8" s="183">
        <v>38.700000000000003</v>
      </c>
      <c r="AH8" s="169">
        <v>27.7</v>
      </c>
      <c r="AI8" s="183">
        <v>24.6</v>
      </c>
      <c r="AJ8" s="169">
        <v>11</v>
      </c>
      <c r="AK8" s="171">
        <v>6.9</v>
      </c>
    </row>
    <row r="9" spans="1:37" x14ac:dyDescent="0.2">
      <c r="A9" s="690"/>
      <c r="B9" s="152">
        <v>1</v>
      </c>
      <c r="C9" s="172">
        <v>0.76392000000000004</v>
      </c>
      <c r="D9" s="152">
        <v>0.77029000000000003</v>
      </c>
      <c r="E9" s="172">
        <v>0.79210999999999998</v>
      </c>
      <c r="F9" s="152">
        <v>0.22971</v>
      </c>
      <c r="G9" s="153">
        <v>0.6694</v>
      </c>
      <c r="H9" s="172">
        <v>0.56010000000000004</v>
      </c>
      <c r="I9" s="152">
        <v>0.90702000000000005</v>
      </c>
      <c r="J9" s="172">
        <v>0.77903999999999995</v>
      </c>
      <c r="K9" s="152">
        <v>9.2979999999999993E-2</v>
      </c>
      <c r="L9" s="153">
        <v>0.625</v>
      </c>
      <c r="M9" s="172">
        <v>2.503E-2</v>
      </c>
      <c r="N9" s="152">
        <v>0.50866999999999996</v>
      </c>
      <c r="O9" s="172">
        <v>0.76136000000000004</v>
      </c>
      <c r="P9" s="152">
        <v>0.49132999999999999</v>
      </c>
      <c r="Q9" s="153">
        <v>0.29411999999999999</v>
      </c>
      <c r="R9" s="172">
        <v>6.336E-2</v>
      </c>
      <c r="S9" s="152">
        <v>0.91552999999999995</v>
      </c>
      <c r="T9" s="172">
        <v>0.93515999999999999</v>
      </c>
      <c r="U9" s="152">
        <v>8.4470000000000003E-2</v>
      </c>
      <c r="V9" s="153">
        <v>0.54054000000000002</v>
      </c>
      <c r="W9" s="172">
        <v>0.19022</v>
      </c>
      <c r="X9" s="152">
        <v>0.35970000000000002</v>
      </c>
      <c r="Y9" s="172">
        <v>0.65961999999999998</v>
      </c>
      <c r="Z9" s="152">
        <v>0.64029999999999998</v>
      </c>
      <c r="AA9" s="153">
        <v>0.73872000000000004</v>
      </c>
      <c r="AB9" s="172">
        <v>0.10531</v>
      </c>
      <c r="AC9" s="152">
        <v>0.78846000000000005</v>
      </c>
      <c r="AD9" s="172">
        <v>0.83972000000000002</v>
      </c>
      <c r="AE9" s="152">
        <v>0.21154000000000001</v>
      </c>
      <c r="AF9" s="153">
        <v>0.66234000000000004</v>
      </c>
      <c r="AG9" s="172">
        <v>5.5980000000000002E-2</v>
      </c>
      <c r="AH9" s="152">
        <v>0.71575999999999995</v>
      </c>
      <c r="AI9" s="172">
        <v>0.88809000000000005</v>
      </c>
      <c r="AJ9" s="152">
        <v>0.28423999999999999</v>
      </c>
      <c r="AK9" s="173">
        <v>0.62726999999999999</v>
      </c>
    </row>
    <row r="10" spans="1:37" x14ac:dyDescent="0.2">
      <c r="A10" s="690" t="s">
        <v>85</v>
      </c>
      <c r="B10" s="169">
        <v>82.1</v>
      </c>
      <c r="C10" s="170">
        <v>59.3</v>
      </c>
      <c r="D10" s="169">
        <v>79.099999999999994</v>
      </c>
      <c r="E10" s="183">
        <v>56.3</v>
      </c>
      <c r="F10" s="169">
        <v>3</v>
      </c>
      <c r="G10" s="170">
        <v>3</v>
      </c>
      <c r="H10" s="183">
        <v>67.400000000000006</v>
      </c>
      <c r="I10" s="169">
        <v>65.400000000000006</v>
      </c>
      <c r="J10" s="183">
        <v>44.6</v>
      </c>
      <c r="K10" s="169">
        <v>2</v>
      </c>
      <c r="L10" s="170">
        <v>2</v>
      </c>
      <c r="M10" s="183">
        <v>0</v>
      </c>
      <c r="N10" s="169">
        <v>0</v>
      </c>
      <c r="O10" s="183">
        <v>0</v>
      </c>
      <c r="P10" s="169">
        <v>0</v>
      </c>
      <c r="Q10" s="170">
        <v>0</v>
      </c>
      <c r="R10" s="183">
        <v>14.7</v>
      </c>
      <c r="S10" s="169">
        <v>13.7</v>
      </c>
      <c r="T10" s="183">
        <v>11.7</v>
      </c>
      <c r="U10" s="169">
        <v>1</v>
      </c>
      <c r="V10" s="170">
        <v>1</v>
      </c>
      <c r="W10" s="183">
        <v>0</v>
      </c>
      <c r="X10" s="169">
        <v>0</v>
      </c>
      <c r="Y10" s="183">
        <v>0</v>
      </c>
      <c r="Z10" s="169">
        <v>0</v>
      </c>
      <c r="AA10" s="170">
        <v>0</v>
      </c>
      <c r="AB10" s="183">
        <v>0</v>
      </c>
      <c r="AC10" s="169">
        <v>0</v>
      </c>
      <c r="AD10" s="183">
        <v>0</v>
      </c>
      <c r="AE10" s="169">
        <v>0</v>
      </c>
      <c r="AF10" s="170">
        <v>0</v>
      </c>
      <c r="AG10" s="183">
        <v>0</v>
      </c>
      <c r="AH10" s="169">
        <v>0</v>
      </c>
      <c r="AI10" s="183">
        <v>0</v>
      </c>
      <c r="AJ10" s="169">
        <v>0</v>
      </c>
      <c r="AK10" s="171">
        <v>0</v>
      </c>
    </row>
    <row r="11" spans="1:37" x14ac:dyDescent="0.2">
      <c r="A11" s="690"/>
      <c r="B11" s="152">
        <v>1</v>
      </c>
      <c r="C11" s="172">
        <v>0.72228999999999999</v>
      </c>
      <c r="D11" s="152">
        <v>0.96345999999999998</v>
      </c>
      <c r="E11" s="172">
        <v>0.71175999999999995</v>
      </c>
      <c r="F11" s="152">
        <v>3.6540000000000003E-2</v>
      </c>
      <c r="G11" s="153">
        <v>1</v>
      </c>
      <c r="H11" s="172">
        <v>0.82094999999999996</v>
      </c>
      <c r="I11" s="152">
        <v>0.97033000000000003</v>
      </c>
      <c r="J11" s="172">
        <v>0.68196000000000001</v>
      </c>
      <c r="K11" s="152">
        <v>2.9669999999999998E-2</v>
      </c>
      <c r="L11" s="153">
        <v>1</v>
      </c>
      <c r="M11" s="172" t="s">
        <v>452</v>
      </c>
      <c r="N11" s="152" t="s">
        <v>452</v>
      </c>
      <c r="O11" s="172" t="s">
        <v>452</v>
      </c>
      <c r="P11" s="152" t="s">
        <v>452</v>
      </c>
      <c r="Q11" s="153" t="s">
        <v>452</v>
      </c>
      <c r="R11" s="172">
        <v>0.17904999999999999</v>
      </c>
      <c r="S11" s="152">
        <v>0.93196999999999997</v>
      </c>
      <c r="T11" s="172">
        <v>0.85401000000000005</v>
      </c>
      <c r="U11" s="152">
        <v>6.8029999999999993E-2</v>
      </c>
      <c r="V11" s="153">
        <v>1</v>
      </c>
      <c r="W11" s="172" t="s">
        <v>452</v>
      </c>
      <c r="X11" s="152" t="s">
        <v>452</v>
      </c>
      <c r="Y11" s="172" t="s">
        <v>452</v>
      </c>
      <c r="Z11" s="152" t="s">
        <v>452</v>
      </c>
      <c r="AA11" s="153" t="s">
        <v>452</v>
      </c>
      <c r="AB11" s="172" t="s">
        <v>452</v>
      </c>
      <c r="AC11" s="152" t="s">
        <v>452</v>
      </c>
      <c r="AD11" s="172" t="s">
        <v>452</v>
      </c>
      <c r="AE11" s="152" t="s">
        <v>452</v>
      </c>
      <c r="AF11" s="153" t="s">
        <v>452</v>
      </c>
      <c r="AG11" s="172" t="s">
        <v>452</v>
      </c>
      <c r="AH11" s="152" t="s">
        <v>452</v>
      </c>
      <c r="AI11" s="172" t="s">
        <v>452</v>
      </c>
      <c r="AJ11" s="152" t="s">
        <v>452</v>
      </c>
      <c r="AK11" s="173" t="s">
        <v>452</v>
      </c>
    </row>
    <row r="12" spans="1:37" x14ac:dyDescent="0.2">
      <c r="A12" s="690" t="s">
        <v>86</v>
      </c>
      <c r="B12" s="169">
        <v>46.4</v>
      </c>
      <c r="C12" s="170">
        <v>35.6</v>
      </c>
      <c r="D12" s="169">
        <v>40.299999999999997</v>
      </c>
      <c r="E12" s="183">
        <v>30.3</v>
      </c>
      <c r="F12" s="169">
        <v>6.1</v>
      </c>
      <c r="G12" s="170">
        <v>5.3</v>
      </c>
      <c r="H12" s="183">
        <v>40.799999999999997</v>
      </c>
      <c r="I12" s="169">
        <v>37.5</v>
      </c>
      <c r="J12" s="183">
        <v>28.1</v>
      </c>
      <c r="K12" s="169">
        <v>3.3</v>
      </c>
      <c r="L12" s="170">
        <v>2.5</v>
      </c>
      <c r="M12" s="183">
        <v>2.4</v>
      </c>
      <c r="N12" s="169">
        <v>1.4</v>
      </c>
      <c r="O12" s="183">
        <v>1.4</v>
      </c>
      <c r="P12" s="169">
        <v>1</v>
      </c>
      <c r="Q12" s="170">
        <v>1</v>
      </c>
      <c r="R12" s="183">
        <v>1.7</v>
      </c>
      <c r="S12" s="169">
        <v>1.2</v>
      </c>
      <c r="T12" s="183">
        <v>0.6</v>
      </c>
      <c r="U12" s="169">
        <v>0.5</v>
      </c>
      <c r="V12" s="170">
        <v>0.5</v>
      </c>
      <c r="W12" s="183">
        <v>0</v>
      </c>
      <c r="X12" s="169">
        <v>0</v>
      </c>
      <c r="Y12" s="183">
        <v>0</v>
      </c>
      <c r="Z12" s="169">
        <v>0</v>
      </c>
      <c r="AA12" s="170">
        <v>0</v>
      </c>
      <c r="AB12" s="183">
        <v>0</v>
      </c>
      <c r="AC12" s="169">
        <v>0</v>
      </c>
      <c r="AD12" s="183">
        <v>0</v>
      </c>
      <c r="AE12" s="169">
        <v>0</v>
      </c>
      <c r="AF12" s="170">
        <v>0</v>
      </c>
      <c r="AG12" s="183">
        <v>1.5</v>
      </c>
      <c r="AH12" s="169">
        <v>0.2</v>
      </c>
      <c r="AI12" s="183">
        <v>0.2</v>
      </c>
      <c r="AJ12" s="169">
        <v>1.3</v>
      </c>
      <c r="AK12" s="171">
        <v>1.3</v>
      </c>
    </row>
    <row r="13" spans="1:37" x14ac:dyDescent="0.2">
      <c r="A13" s="690"/>
      <c r="B13" s="152">
        <v>1</v>
      </c>
      <c r="C13" s="172">
        <v>0.76724000000000003</v>
      </c>
      <c r="D13" s="152">
        <v>0.86853000000000002</v>
      </c>
      <c r="E13" s="172">
        <v>0.75185999999999997</v>
      </c>
      <c r="F13" s="152">
        <v>0.13147</v>
      </c>
      <c r="G13" s="153">
        <v>0.86885000000000001</v>
      </c>
      <c r="H13" s="172">
        <v>0.87931000000000004</v>
      </c>
      <c r="I13" s="152">
        <v>0.91912000000000005</v>
      </c>
      <c r="J13" s="172">
        <v>0.74933000000000005</v>
      </c>
      <c r="K13" s="152">
        <v>8.0879999999999994E-2</v>
      </c>
      <c r="L13" s="153">
        <v>0.75758000000000003</v>
      </c>
      <c r="M13" s="172">
        <v>5.1720000000000002E-2</v>
      </c>
      <c r="N13" s="152">
        <v>0.58333000000000002</v>
      </c>
      <c r="O13" s="172">
        <v>1</v>
      </c>
      <c r="P13" s="152">
        <v>0.41666999999999998</v>
      </c>
      <c r="Q13" s="153">
        <v>1</v>
      </c>
      <c r="R13" s="172">
        <v>3.6639999999999999E-2</v>
      </c>
      <c r="S13" s="152">
        <v>0.70587999999999995</v>
      </c>
      <c r="T13" s="172">
        <v>0.5</v>
      </c>
      <c r="U13" s="152">
        <v>0.29411999999999999</v>
      </c>
      <c r="V13" s="153">
        <v>1</v>
      </c>
      <c r="W13" s="172" t="s">
        <v>452</v>
      </c>
      <c r="X13" s="152" t="s">
        <v>452</v>
      </c>
      <c r="Y13" s="172" t="s">
        <v>452</v>
      </c>
      <c r="Z13" s="152" t="s">
        <v>452</v>
      </c>
      <c r="AA13" s="153" t="s">
        <v>452</v>
      </c>
      <c r="AB13" s="172" t="s">
        <v>452</v>
      </c>
      <c r="AC13" s="152" t="s">
        <v>452</v>
      </c>
      <c r="AD13" s="172" t="s">
        <v>452</v>
      </c>
      <c r="AE13" s="152" t="s">
        <v>452</v>
      </c>
      <c r="AF13" s="153" t="s">
        <v>452</v>
      </c>
      <c r="AG13" s="172">
        <v>3.2329999999999998E-2</v>
      </c>
      <c r="AH13" s="152">
        <v>0.13333</v>
      </c>
      <c r="AI13" s="172">
        <v>1</v>
      </c>
      <c r="AJ13" s="152">
        <v>0.86667000000000005</v>
      </c>
      <c r="AK13" s="173">
        <v>1</v>
      </c>
    </row>
    <row r="14" spans="1:37" x14ac:dyDescent="0.2">
      <c r="A14" s="690" t="s">
        <v>87</v>
      </c>
      <c r="B14" s="169">
        <v>41.6</v>
      </c>
      <c r="C14" s="170">
        <v>33</v>
      </c>
      <c r="D14" s="169">
        <v>30.3</v>
      </c>
      <c r="E14" s="183">
        <v>21.7</v>
      </c>
      <c r="F14" s="169">
        <v>11.3</v>
      </c>
      <c r="G14" s="170">
        <v>11.3</v>
      </c>
      <c r="H14" s="183">
        <v>14.4</v>
      </c>
      <c r="I14" s="169">
        <v>12.7</v>
      </c>
      <c r="J14" s="183">
        <v>7.4</v>
      </c>
      <c r="K14" s="169">
        <v>1.7</v>
      </c>
      <c r="L14" s="170">
        <v>1.7</v>
      </c>
      <c r="M14" s="183">
        <v>2.2000000000000002</v>
      </c>
      <c r="N14" s="169">
        <v>1.3</v>
      </c>
      <c r="O14" s="183">
        <v>1</v>
      </c>
      <c r="P14" s="169">
        <v>0.9</v>
      </c>
      <c r="Q14" s="170">
        <v>0.9</v>
      </c>
      <c r="R14" s="183">
        <v>10.7</v>
      </c>
      <c r="S14" s="169">
        <v>9.5</v>
      </c>
      <c r="T14" s="183">
        <v>8.5</v>
      </c>
      <c r="U14" s="169">
        <v>1.2</v>
      </c>
      <c r="V14" s="170">
        <v>1.2</v>
      </c>
      <c r="W14" s="183">
        <v>11</v>
      </c>
      <c r="X14" s="169">
        <v>4.8</v>
      </c>
      <c r="Y14" s="183">
        <v>3.8</v>
      </c>
      <c r="Z14" s="169">
        <v>6.2</v>
      </c>
      <c r="AA14" s="170">
        <v>6.2</v>
      </c>
      <c r="AB14" s="183">
        <v>1</v>
      </c>
      <c r="AC14" s="169">
        <v>1</v>
      </c>
      <c r="AD14" s="183">
        <v>1</v>
      </c>
      <c r="AE14" s="169">
        <v>0</v>
      </c>
      <c r="AF14" s="170">
        <v>0</v>
      </c>
      <c r="AG14" s="183">
        <v>2.2999999999999998</v>
      </c>
      <c r="AH14" s="169">
        <v>1</v>
      </c>
      <c r="AI14" s="183">
        <v>0</v>
      </c>
      <c r="AJ14" s="169">
        <v>1.3</v>
      </c>
      <c r="AK14" s="171">
        <v>1.3</v>
      </c>
    </row>
    <row r="15" spans="1:37" x14ac:dyDescent="0.2">
      <c r="A15" s="690"/>
      <c r="B15" s="152">
        <v>1</v>
      </c>
      <c r="C15" s="172">
        <v>0.79327000000000003</v>
      </c>
      <c r="D15" s="152">
        <v>0.72836999999999996</v>
      </c>
      <c r="E15" s="172">
        <v>0.71616999999999997</v>
      </c>
      <c r="F15" s="152">
        <v>0.27162999999999998</v>
      </c>
      <c r="G15" s="153">
        <v>1</v>
      </c>
      <c r="H15" s="172">
        <v>0.34615000000000001</v>
      </c>
      <c r="I15" s="152">
        <v>0.88193999999999995</v>
      </c>
      <c r="J15" s="172">
        <v>0.58267999999999998</v>
      </c>
      <c r="K15" s="152">
        <v>0.11806</v>
      </c>
      <c r="L15" s="153">
        <v>1</v>
      </c>
      <c r="M15" s="172">
        <v>5.2880000000000003E-2</v>
      </c>
      <c r="N15" s="152">
        <v>0.59091000000000005</v>
      </c>
      <c r="O15" s="172">
        <v>0.76922999999999997</v>
      </c>
      <c r="P15" s="152">
        <v>0.40909000000000001</v>
      </c>
      <c r="Q15" s="153">
        <v>1</v>
      </c>
      <c r="R15" s="172">
        <v>0.25720999999999999</v>
      </c>
      <c r="S15" s="152">
        <v>0.88785000000000003</v>
      </c>
      <c r="T15" s="172">
        <v>0.89473999999999998</v>
      </c>
      <c r="U15" s="152">
        <v>0.11215</v>
      </c>
      <c r="V15" s="153">
        <v>1</v>
      </c>
      <c r="W15" s="172">
        <v>0.26441999999999999</v>
      </c>
      <c r="X15" s="152">
        <v>0.43636000000000003</v>
      </c>
      <c r="Y15" s="172">
        <v>0.79166999999999998</v>
      </c>
      <c r="Z15" s="152">
        <v>0.56364000000000003</v>
      </c>
      <c r="AA15" s="153">
        <v>1</v>
      </c>
      <c r="AB15" s="172">
        <v>2.4039999999999999E-2</v>
      </c>
      <c r="AC15" s="152">
        <v>1</v>
      </c>
      <c r="AD15" s="172">
        <v>1</v>
      </c>
      <c r="AE15" s="152" t="s">
        <v>452</v>
      </c>
      <c r="AF15" s="153" t="s">
        <v>452</v>
      </c>
      <c r="AG15" s="172">
        <v>5.5289999999999999E-2</v>
      </c>
      <c r="AH15" s="152">
        <v>0.43478</v>
      </c>
      <c r="AI15" s="172" t="s">
        <v>452</v>
      </c>
      <c r="AJ15" s="152">
        <v>0.56521999999999994</v>
      </c>
      <c r="AK15" s="173">
        <v>1</v>
      </c>
    </row>
    <row r="16" spans="1:37" x14ac:dyDescent="0.2">
      <c r="A16" s="690" t="s">
        <v>88</v>
      </c>
      <c r="B16" s="169">
        <v>37.200000000000003</v>
      </c>
      <c r="C16" s="170">
        <v>31.7</v>
      </c>
      <c r="D16" s="169">
        <v>29.8</v>
      </c>
      <c r="E16" s="183">
        <v>25.7</v>
      </c>
      <c r="F16" s="169">
        <v>7.4</v>
      </c>
      <c r="G16" s="170">
        <v>6</v>
      </c>
      <c r="H16" s="183">
        <v>25.2</v>
      </c>
      <c r="I16" s="169">
        <v>19.600000000000001</v>
      </c>
      <c r="J16" s="183">
        <v>17.8</v>
      </c>
      <c r="K16" s="169">
        <v>5.6</v>
      </c>
      <c r="L16" s="170">
        <v>5.0999999999999996</v>
      </c>
      <c r="M16" s="183">
        <v>0</v>
      </c>
      <c r="N16" s="169">
        <v>0</v>
      </c>
      <c r="O16" s="183">
        <v>0</v>
      </c>
      <c r="P16" s="169">
        <v>0</v>
      </c>
      <c r="Q16" s="170">
        <v>0</v>
      </c>
      <c r="R16" s="183">
        <v>5.6</v>
      </c>
      <c r="S16" s="169">
        <v>4.7</v>
      </c>
      <c r="T16" s="183">
        <v>2.7</v>
      </c>
      <c r="U16" s="169">
        <v>0.9</v>
      </c>
      <c r="V16" s="170">
        <v>0</v>
      </c>
      <c r="W16" s="183">
        <v>0.6</v>
      </c>
      <c r="X16" s="169">
        <v>0.6</v>
      </c>
      <c r="Y16" s="183">
        <v>0.3</v>
      </c>
      <c r="Z16" s="169">
        <v>0</v>
      </c>
      <c r="AA16" s="170">
        <v>0</v>
      </c>
      <c r="AB16" s="183">
        <v>5.8</v>
      </c>
      <c r="AC16" s="169">
        <v>4.9000000000000004</v>
      </c>
      <c r="AD16" s="183">
        <v>4.9000000000000004</v>
      </c>
      <c r="AE16" s="169">
        <v>0.9</v>
      </c>
      <c r="AF16" s="170">
        <v>0.9</v>
      </c>
      <c r="AG16" s="183">
        <v>0</v>
      </c>
      <c r="AH16" s="169">
        <v>0</v>
      </c>
      <c r="AI16" s="183">
        <v>0</v>
      </c>
      <c r="AJ16" s="169">
        <v>0</v>
      </c>
      <c r="AK16" s="171">
        <v>0</v>
      </c>
    </row>
    <row r="17" spans="1:37" x14ac:dyDescent="0.2">
      <c r="A17" s="690"/>
      <c r="B17" s="152">
        <v>1</v>
      </c>
      <c r="C17" s="172">
        <v>0.85214999999999996</v>
      </c>
      <c r="D17" s="152">
        <v>0.80108000000000001</v>
      </c>
      <c r="E17" s="172">
        <v>0.86241999999999996</v>
      </c>
      <c r="F17" s="152">
        <v>0.19892000000000001</v>
      </c>
      <c r="G17" s="153">
        <v>0.81081000000000003</v>
      </c>
      <c r="H17" s="172">
        <v>0.67742000000000002</v>
      </c>
      <c r="I17" s="152">
        <v>0.77778000000000003</v>
      </c>
      <c r="J17" s="172">
        <v>0.90815999999999997</v>
      </c>
      <c r="K17" s="152">
        <v>0.22222</v>
      </c>
      <c r="L17" s="153">
        <v>0.91071000000000002</v>
      </c>
      <c r="M17" s="172" t="s">
        <v>452</v>
      </c>
      <c r="N17" s="152" t="s">
        <v>452</v>
      </c>
      <c r="O17" s="172" t="s">
        <v>452</v>
      </c>
      <c r="P17" s="152" t="s">
        <v>452</v>
      </c>
      <c r="Q17" s="153" t="s">
        <v>452</v>
      </c>
      <c r="R17" s="172">
        <v>0.15054000000000001</v>
      </c>
      <c r="S17" s="152">
        <v>0.83928999999999998</v>
      </c>
      <c r="T17" s="172">
        <v>0.57447000000000004</v>
      </c>
      <c r="U17" s="152">
        <v>0.16070999999999999</v>
      </c>
      <c r="V17" s="153" t="s">
        <v>452</v>
      </c>
      <c r="W17" s="172">
        <v>1.6129999999999999E-2</v>
      </c>
      <c r="X17" s="152">
        <v>1</v>
      </c>
      <c r="Y17" s="172">
        <v>0.5</v>
      </c>
      <c r="Z17" s="152" t="s">
        <v>452</v>
      </c>
      <c r="AA17" s="153" t="s">
        <v>452</v>
      </c>
      <c r="AB17" s="172">
        <v>0.15590999999999999</v>
      </c>
      <c r="AC17" s="152">
        <v>0.84482999999999997</v>
      </c>
      <c r="AD17" s="172">
        <v>1</v>
      </c>
      <c r="AE17" s="152">
        <v>0.15517</v>
      </c>
      <c r="AF17" s="153">
        <v>1</v>
      </c>
      <c r="AG17" s="172" t="s">
        <v>452</v>
      </c>
      <c r="AH17" s="152" t="s">
        <v>452</v>
      </c>
      <c r="AI17" s="172" t="s">
        <v>452</v>
      </c>
      <c r="AJ17" s="152" t="s">
        <v>452</v>
      </c>
      <c r="AK17" s="173" t="s">
        <v>452</v>
      </c>
    </row>
    <row r="18" spans="1:37" x14ac:dyDescent="0.2">
      <c r="A18" s="690" t="s">
        <v>89</v>
      </c>
      <c r="B18" s="169">
        <v>364</v>
      </c>
      <c r="C18" s="170">
        <v>265.10000000000002</v>
      </c>
      <c r="D18" s="169">
        <v>255.3</v>
      </c>
      <c r="E18" s="183">
        <v>185.3</v>
      </c>
      <c r="F18" s="169">
        <v>108.7</v>
      </c>
      <c r="G18" s="170">
        <v>79.8</v>
      </c>
      <c r="H18" s="183">
        <v>189.2</v>
      </c>
      <c r="I18" s="169">
        <v>163.1</v>
      </c>
      <c r="J18" s="183">
        <v>114.4</v>
      </c>
      <c r="K18" s="169">
        <v>26.1</v>
      </c>
      <c r="L18" s="170">
        <v>18.8</v>
      </c>
      <c r="M18" s="183">
        <v>28</v>
      </c>
      <c r="N18" s="169">
        <v>18.5</v>
      </c>
      <c r="O18" s="183">
        <v>12</v>
      </c>
      <c r="P18" s="169">
        <v>9.5</v>
      </c>
      <c r="Q18" s="170">
        <v>6.8</v>
      </c>
      <c r="R18" s="183">
        <v>31.2</v>
      </c>
      <c r="S18" s="169">
        <v>29.4</v>
      </c>
      <c r="T18" s="183">
        <v>26.4</v>
      </c>
      <c r="U18" s="169">
        <v>1.8</v>
      </c>
      <c r="V18" s="170">
        <v>1.3</v>
      </c>
      <c r="W18" s="183">
        <v>65.7</v>
      </c>
      <c r="X18" s="169">
        <v>26.3</v>
      </c>
      <c r="Y18" s="183">
        <v>19.399999999999999</v>
      </c>
      <c r="Z18" s="169">
        <v>39.4</v>
      </c>
      <c r="AA18" s="170">
        <v>30.2</v>
      </c>
      <c r="AB18" s="183">
        <v>35.200000000000003</v>
      </c>
      <c r="AC18" s="169">
        <v>8.3000000000000007</v>
      </c>
      <c r="AD18" s="183">
        <v>5.8</v>
      </c>
      <c r="AE18" s="169">
        <v>26.9</v>
      </c>
      <c r="AF18" s="170">
        <v>20.2</v>
      </c>
      <c r="AG18" s="183">
        <v>14.7</v>
      </c>
      <c r="AH18" s="169">
        <v>9.6999999999999993</v>
      </c>
      <c r="AI18" s="183">
        <v>7.3</v>
      </c>
      <c r="AJ18" s="169">
        <v>5</v>
      </c>
      <c r="AK18" s="171">
        <v>2.5</v>
      </c>
    </row>
    <row r="19" spans="1:37" x14ac:dyDescent="0.2">
      <c r="A19" s="690"/>
      <c r="B19" s="152">
        <v>1</v>
      </c>
      <c r="C19" s="172">
        <v>0.72829999999999995</v>
      </c>
      <c r="D19" s="152">
        <v>0.70137000000000005</v>
      </c>
      <c r="E19" s="172">
        <v>0.72580999999999996</v>
      </c>
      <c r="F19" s="152">
        <v>0.29863000000000001</v>
      </c>
      <c r="G19" s="153">
        <v>0.73412999999999995</v>
      </c>
      <c r="H19" s="172">
        <v>0.51978000000000002</v>
      </c>
      <c r="I19" s="152">
        <v>0.86204999999999998</v>
      </c>
      <c r="J19" s="172">
        <v>0.70140999999999998</v>
      </c>
      <c r="K19" s="152">
        <v>0.13794999999999999</v>
      </c>
      <c r="L19" s="153">
        <v>0.72031000000000001</v>
      </c>
      <c r="M19" s="172">
        <v>7.6920000000000002E-2</v>
      </c>
      <c r="N19" s="152">
        <v>0.66071000000000002</v>
      </c>
      <c r="O19" s="172">
        <v>0.64864999999999995</v>
      </c>
      <c r="P19" s="152">
        <v>0.33928999999999998</v>
      </c>
      <c r="Q19" s="153">
        <v>0.71579000000000004</v>
      </c>
      <c r="R19" s="172">
        <v>8.5709999999999995E-2</v>
      </c>
      <c r="S19" s="152">
        <v>0.94230999999999998</v>
      </c>
      <c r="T19" s="172">
        <v>0.89795999999999998</v>
      </c>
      <c r="U19" s="152">
        <v>5.7689999999999998E-2</v>
      </c>
      <c r="V19" s="153">
        <v>0.72221999999999997</v>
      </c>
      <c r="W19" s="172">
        <v>0.18049000000000001</v>
      </c>
      <c r="X19" s="152">
        <v>0.40029999999999999</v>
      </c>
      <c r="Y19" s="172">
        <v>0.73763999999999996</v>
      </c>
      <c r="Z19" s="152">
        <v>0.59970000000000001</v>
      </c>
      <c r="AA19" s="153">
        <v>0.76649999999999996</v>
      </c>
      <c r="AB19" s="172">
        <v>9.6699999999999994E-2</v>
      </c>
      <c r="AC19" s="152">
        <v>0.23580000000000001</v>
      </c>
      <c r="AD19" s="172">
        <v>0.69879999999999998</v>
      </c>
      <c r="AE19" s="152">
        <v>0.76419999999999999</v>
      </c>
      <c r="AF19" s="153">
        <v>0.75092999999999999</v>
      </c>
      <c r="AG19" s="172">
        <v>4.0379999999999999E-2</v>
      </c>
      <c r="AH19" s="152">
        <v>0.65986</v>
      </c>
      <c r="AI19" s="172">
        <v>0.75258000000000003</v>
      </c>
      <c r="AJ19" s="152">
        <v>0.34014</v>
      </c>
      <c r="AK19" s="173">
        <v>0.5</v>
      </c>
    </row>
    <row r="20" spans="1:37" ht="12.75" customHeight="1" x14ac:dyDescent="0.2">
      <c r="A20" s="690" t="s">
        <v>90</v>
      </c>
      <c r="B20" s="169">
        <v>46.4</v>
      </c>
      <c r="C20" s="170">
        <v>37.799999999999997</v>
      </c>
      <c r="D20" s="169">
        <v>42.4</v>
      </c>
      <c r="E20" s="183">
        <v>34.299999999999997</v>
      </c>
      <c r="F20" s="169">
        <v>4</v>
      </c>
      <c r="G20" s="170">
        <v>3.5</v>
      </c>
      <c r="H20" s="183">
        <v>41</v>
      </c>
      <c r="I20" s="169">
        <v>40</v>
      </c>
      <c r="J20" s="183">
        <v>33.1</v>
      </c>
      <c r="K20" s="169">
        <v>1</v>
      </c>
      <c r="L20" s="170">
        <v>1</v>
      </c>
      <c r="M20" s="183">
        <v>0</v>
      </c>
      <c r="N20" s="169">
        <v>0</v>
      </c>
      <c r="O20" s="183">
        <v>0</v>
      </c>
      <c r="P20" s="169">
        <v>0</v>
      </c>
      <c r="Q20" s="170">
        <v>0</v>
      </c>
      <c r="R20" s="183">
        <v>3.4</v>
      </c>
      <c r="S20" s="169">
        <v>2.4</v>
      </c>
      <c r="T20" s="183">
        <v>1.2</v>
      </c>
      <c r="U20" s="169">
        <v>1</v>
      </c>
      <c r="V20" s="170">
        <v>1</v>
      </c>
      <c r="W20" s="183">
        <v>0</v>
      </c>
      <c r="X20" s="169">
        <v>0</v>
      </c>
      <c r="Y20" s="183">
        <v>0</v>
      </c>
      <c r="Z20" s="169">
        <v>0</v>
      </c>
      <c r="AA20" s="170">
        <v>0</v>
      </c>
      <c r="AB20" s="183">
        <v>2</v>
      </c>
      <c r="AC20" s="169">
        <v>0</v>
      </c>
      <c r="AD20" s="183">
        <v>0</v>
      </c>
      <c r="AE20" s="169">
        <v>2</v>
      </c>
      <c r="AF20" s="170">
        <v>1.5</v>
      </c>
      <c r="AG20" s="183">
        <v>0</v>
      </c>
      <c r="AH20" s="169">
        <v>0</v>
      </c>
      <c r="AI20" s="183">
        <v>0</v>
      </c>
      <c r="AJ20" s="169">
        <v>0</v>
      </c>
      <c r="AK20" s="171">
        <v>0</v>
      </c>
    </row>
    <row r="21" spans="1:37" x14ac:dyDescent="0.2">
      <c r="A21" s="690"/>
      <c r="B21" s="152">
        <v>1</v>
      </c>
      <c r="C21" s="172">
        <v>0.81466000000000005</v>
      </c>
      <c r="D21" s="152">
        <v>0.91378999999999999</v>
      </c>
      <c r="E21" s="172">
        <v>0.80896000000000001</v>
      </c>
      <c r="F21" s="152">
        <v>8.6209999999999995E-2</v>
      </c>
      <c r="G21" s="153">
        <v>0.875</v>
      </c>
      <c r="H21" s="172">
        <v>0.88361999999999996</v>
      </c>
      <c r="I21" s="152">
        <v>0.97560999999999998</v>
      </c>
      <c r="J21" s="172">
        <v>0.82750000000000001</v>
      </c>
      <c r="K21" s="152">
        <v>2.4389999999999998E-2</v>
      </c>
      <c r="L21" s="153">
        <v>1</v>
      </c>
      <c r="M21" s="172" t="s">
        <v>452</v>
      </c>
      <c r="N21" s="152" t="s">
        <v>452</v>
      </c>
      <c r="O21" s="172" t="s">
        <v>452</v>
      </c>
      <c r="P21" s="152" t="s">
        <v>452</v>
      </c>
      <c r="Q21" s="153" t="s">
        <v>452</v>
      </c>
      <c r="R21" s="172">
        <v>7.3279999999999998E-2</v>
      </c>
      <c r="S21" s="152">
        <v>0.70587999999999995</v>
      </c>
      <c r="T21" s="172">
        <v>0.5</v>
      </c>
      <c r="U21" s="152">
        <v>0.29411999999999999</v>
      </c>
      <c r="V21" s="153">
        <v>1</v>
      </c>
      <c r="W21" s="172" t="s">
        <v>452</v>
      </c>
      <c r="X21" s="152" t="s">
        <v>452</v>
      </c>
      <c r="Y21" s="172" t="s">
        <v>452</v>
      </c>
      <c r="Z21" s="152" t="s">
        <v>452</v>
      </c>
      <c r="AA21" s="153" t="s">
        <v>452</v>
      </c>
      <c r="AB21" s="172">
        <v>4.3099999999999999E-2</v>
      </c>
      <c r="AC21" s="152" t="s">
        <v>452</v>
      </c>
      <c r="AD21" s="172" t="s">
        <v>452</v>
      </c>
      <c r="AE21" s="152">
        <v>1</v>
      </c>
      <c r="AF21" s="153">
        <v>0.75</v>
      </c>
      <c r="AG21" s="172" t="s">
        <v>452</v>
      </c>
      <c r="AH21" s="152" t="s">
        <v>452</v>
      </c>
      <c r="AI21" s="172" t="s">
        <v>452</v>
      </c>
      <c r="AJ21" s="152" t="s">
        <v>452</v>
      </c>
      <c r="AK21" s="173" t="s">
        <v>452</v>
      </c>
    </row>
    <row r="22" spans="1:37" x14ac:dyDescent="0.2">
      <c r="A22" s="690" t="s">
        <v>91</v>
      </c>
      <c r="B22" s="169">
        <v>999.6</v>
      </c>
      <c r="C22" s="170">
        <v>765</v>
      </c>
      <c r="D22" s="169">
        <v>526.20000000000005</v>
      </c>
      <c r="E22" s="183">
        <v>396.8</v>
      </c>
      <c r="F22" s="169">
        <v>473.4</v>
      </c>
      <c r="G22" s="170">
        <v>368.2</v>
      </c>
      <c r="H22" s="183">
        <v>337.6</v>
      </c>
      <c r="I22" s="169">
        <v>281.5</v>
      </c>
      <c r="J22" s="183">
        <v>220.2</v>
      </c>
      <c r="K22" s="169">
        <v>56.1</v>
      </c>
      <c r="L22" s="170">
        <v>39.299999999999997</v>
      </c>
      <c r="M22" s="183">
        <v>159.4</v>
      </c>
      <c r="N22" s="169">
        <v>73.5</v>
      </c>
      <c r="O22" s="183">
        <v>51.9</v>
      </c>
      <c r="P22" s="169">
        <v>85.9</v>
      </c>
      <c r="Q22" s="170">
        <v>77</v>
      </c>
      <c r="R22" s="183">
        <v>77.2</v>
      </c>
      <c r="S22" s="169">
        <v>35.299999999999997</v>
      </c>
      <c r="T22" s="183">
        <v>32.6</v>
      </c>
      <c r="U22" s="169">
        <v>41.9</v>
      </c>
      <c r="V22" s="170">
        <v>32.9</v>
      </c>
      <c r="W22" s="183">
        <v>179.7</v>
      </c>
      <c r="X22" s="169">
        <v>61.6</v>
      </c>
      <c r="Y22" s="183">
        <v>38.799999999999997</v>
      </c>
      <c r="Z22" s="169">
        <v>118.1</v>
      </c>
      <c r="AA22" s="170">
        <v>87.5</v>
      </c>
      <c r="AB22" s="183">
        <v>202.3</v>
      </c>
      <c r="AC22" s="169">
        <v>58.3</v>
      </c>
      <c r="AD22" s="183">
        <v>42.3</v>
      </c>
      <c r="AE22" s="169">
        <v>144</v>
      </c>
      <c r="AF22" s="170">
        <v>117.4</v>
      </c>
      <c r="AG22" s="183">
        <v>43.4</v>
      </c>
      <c r="AH22" s="169">
        <v>16</v>
      </c>
      <c r="AI22" s="183">
        <v>11</v>
      </c>
      <c r="AJ22" s="169">
        <v>27.4</v>
      </c>
      <c r="AK22" s="171">
        <v>14.1</v>
      </c>
    </row>
    <row r="23" spans="1:37" x14ac:dyDescent="0.2">
      <c r="A23" s="690"/>
      <c r="B23" s="152">
        <v>1</v>
      </c>
      <c r="C23" s="172">
        <v>0.76531000000000005</v>
      </c>
      <c r="D23" s="152">
        <v>0.52641000000000004</v>
      </c>
      <c r="E23" s="172">
        <v>0.75409000000000004</v>
      </c>
      <c r="F23" s="152">
        <v>0.47359000000000001</v>
      </c>
      <c r="G23" s="153">
        <v>0.77778000000000003</v>
      </c>
      <c r="H23" s="172">
        <v>0.33773999999999998</v>
      </c>
      <c r="I23" s="152">
        <v>0.83382999999999996</v>
      </c>
      <c r="J23" s="172">
        <v>0.78224000000000005</v>
      </c>
      <c r="K23" s="152">
        <v>0.16617000000000001</v>
      </c>
      <c r="L23" s="153">
        <v>0.70052999999999999</v>
      </c>
      <c r="M23" s="172">
        <v>0.15945999999999999</v>
      </c>
      <c r="N23" s="152">
        <v>0.46110000000000001</v>
      </c>
      <c r="O23" s="172">
        <v>0.70611999999999997</v>
      </c>
      <c r="P23" s="152">
        <v>0.53890000000000005</v>
      </c>
      <c r="Q23" s="153">
        <v>0.89639000000000002</v>
      </c>
      <c r="R23" s="172">
        <v>7.7229999999999993E-2</v>
      </c>
      <c r="S23" s="152">
        <v>0.45724999999999999</v>
      </c>
      <c r="T23" s="172">
        <v>0.92351000000000005</v>
      </c>
      <c r="U23" s="152">
        <v>0.54274999999999995</v>
      </c>
      <c r="V23" s="153">
        <v>0.78520000000000001</v>
      </c>
      <c r="W23" s="172">
        <v>0.17977000000000001</v>
      </c>
      <c r="X23" s="152">
        <v>0.34278999999999998</v>
      </c>
      <c r="Y23" s="172">
        <v>0.62987000000000004</v>
      </c>
      <c r="Z23" s="152">
        <v>0.65720999999999996</v>
      </c>
      <c r="AA23" s="153">
        <v>0.7409</v>
      </c>
      <c r="AB23" s="172">
        <v>0.20238</v>
      </c>
      <c r="AC23" s="152">
        <v>0.28819</v>
      </c>
      <c r="AD23" s="172">
        <v>0.72555999999999998</v>
      </c>
      <c r="AE23" s="152">
        <v>0.71181000000000005</v>
      </c>
      <c r="AF23" s="153">
        <v>0.81528</v>
      </c>
      <c r="AG23" s="172">
        <v>4.342E-2</v>
      </c>
      <c r="AH23" s="152">
        <v>0.36865999999999999</v>
      </c>
      <c r="AI23" s="172">
        <v>0.6875</v>
      </c>
      <c r="AJ23" s="152">
        <v>0.63134000000000001</v>
      </c>
      <c r="AK23" s="173">
        <v>0.51459999999999995</v>
      </c>
    </row>
    <row r="24" spans="1:37" ht="12.75" customHeight="1" x14ac:dyDescent="0.2">
      <c r="A24" s="690" t="s">
        <v>92</v>
      </c>
      <c r="B24" s="169">
        <v>783.4</v>
      </c>
      <c r="C24" s="170">
        <v>581.29999999999995</v>
      </c>
      <c r="D24" s="169">
        <v>672.9</v>
      </c>
      <c r="E24" s="183">
        <v>493.5</v>
      </c>
      <c r="F24" s="169">
        <v>110.5</v>
      </c>
      <c r="G24" s="170">
        <v>87.8</v>
      </c>
      <c r="H24" s="183">
        <v>503</v>
      </c>
      <c r="I24" s="169">
        <v>475.6</v>
      </c>
      <c r="J24" s="183">
        <v>339.9</v>
      </c>
      <c r="K24" s="169">
        <v>27.4</v>
      </c>
      <c r="L24" s="170">
        <v>22</v>
      </c>
      <c r="M24" s="183">
        <v>69.8</v>
      </c>
      <c r="N24" s="169">
        <v>36.799999999999997</v>
      </c>
      <c r="O24" s="183">
        <v>22.3</v>
      </c>
      <c r="P24" s="169">
        <v>33</v>
      </c>
      <c r="Q24" s="170">
        <v>23.8</v>
      </c>
      <c r="R24" s="183">
        <v>22.8</v>
      </c>
      <c r="S24" s="169">
        <v>15.8</v>
      </c>
      <c r="T24" s="183">
        <v>14.8</v>
      </c>
      <c r="U24" s="169">
        <v>7</v>
      </c>
      <c r="V24" s="170">
        <v>7</v>
      </c>
      <c r="W24" s="183">
        <v>69.5</v>
      </c>
      <c r="X24" s="169">
        <v>58.7</v>
      </c>
      <c r="Y24" s="183">
        <v>41.6</v>
      </c>
      <c r="Z24" s="169">
        <v>10.8</v>
      </c>
      <c r="AA24" s="170">
        <v>7.5</v>
      </c>
      <c r="AB24" s="183">
        <v>107.7</v>
      </c>
      <c r="AC24" s="169">
        <v>80.099999999999994</v>
      </c>
      <c r="AD24" s="183">
        <v>71.7</v>
      </c>
      <c r="AE24" s="169">
        <v>27.6</v>
      </c>
      <c r="AF24" s="170">
        <v>22.8</v>
      </c>
      <c r="AG24" s="183">
        <v>10.6</v>
      </c>
      <c r="AH24" s="169">
        <v>5.9</v>
      </c>
      <c r="AI24" s="183">
        <v>3.2</v>
      </c>
      <c r="AJ24" s="169">
        <v>4.7</v>
      </c>
      <c r="AK24" s="171">
        <v>4.7</v>
      </c>
    </row>
    <row r="25" spans="1:37" x14ac:dyDescent="0.2">
      <c r="A25" s="690"/>
      <c r="B25" s="152">
        <v>1</v>
      </c>
      <c r="C25" s="172">
        <v>0.74202000000000001</v>
      </c>
      <c r="D25" s="152">
        <v>0.85894999999999999</v>
      </c>
      <c r="E25" s="172">
        <v>0.73338999999999999</v>
      </c>
      <c r="F25" s="152">
        <v>0.14105000000000001</v>
      </c>
      <c r="G25" s="153">
        <v>0.79457</v>
      </c>
      <c r="H25" s="172">
        <v>0.64207000000000003</v>
      </c>
      <c r="I25" s="152">
        <v>0.94552999999999998</v>
      </c>
      <c r="J25" s="172">
        <v>0.71467999999999998</v>
      </c>
      <c r="K25" s="152">
        <v>5.4469999999999998E-2</v>
      </c>
      <c r="L25" s="153">
        <v>0.80291999999999997</v>
      </c>
      <c r="M25" s="172">
        <v>8.9099999999999999E-2</v>
      </c>
      <c r="N25" s="152">
        <v>0.52722000000000002</v>
      </c>
      <c r="O25" s="172">
        <v>0.60597999999999996</v>
      </c>
      <c r="P25" s="152">
        <v>0.47277999999999998</v>
      </c>
      <c r="Q25" s="153">
        <v>0.72121000000000002</v>
      </c>
      <c r="R25" s="172">
        <v>2.9100000000000001E-2</v>
      </c>
      <c r="S25" s="152">
        <v>0.69298000000000004</v>
      </c>
      <c r="T25" s="172">
        <v>0.93671000000000004</v>
      </c>
      <c r="U25" s="152">
        <v>0.30702000000000002</v>
      </c>
      <c r="V25" s="153">
        <v>1</v>
      </c>
      <c r="W25" s="172">
        <v>8.8719999999999993E-2</v>
      </c>
      <c r="X25" s="152">
        <v>0.84460000000000002</v>
      </c>
      <c r="Y25" s="172">
        <v>0.70869000000000004</v>
      </c>
      <c r="Z25" s="152">
        <v>0.15540000000000001</v>
      </c>
      <c r="AA25" s="153">
        <v>0.69443999999999995</v>
      </c>
      <c r="AB25" s="172">
        <v>0.13747999999999999</v>
      </c>
      <c r="AC25" s="152">
        <v>0.74373</v>
      </c>
      <c r="AD25" s="172">
        <v>0.89512999999999998</v>
      </c>
      <c r="AE25" s="152">
        <v>0.25627</v>
      </c>
      <c r="AF25" s="153">
        <v>0.82608999999999999</v>
      </c>
      <c r="AG25" s="172">
        <v>1.353E-2</v>
      </c>
      <c r="AH25" s="152">
        <v>0.55659999999999998</v>
      </c>
      <c r="AI25" s="172">
        <v>0.54237000000000002</v>
      </c>
      <c r="AJ25" s="152">
        <v>0.44340000000000002</v>
      </c>
      <c r="AK25" s="173">
        <v>1</v>
      </c>
    </row>
    <row r="26" spans="1:37" x14ac:dyDescent="0.2">
      <c r="A26" s="690" t="s">
        <v>93</v>
      </c>
      <c r="B26" s="169">
        <v>92.8</v>
      </c>
      <c r="C26" s="170">
        <v>71.5</v>
      </c>
      <c r="D26" s="169">
        <v>71.3</v>
      </c>
      <c r="E26" s="183">
        <v>53.4</v>
      </c>
      <c r="F26" s="169">
        <v>21.5</v>
      </c>
      <c r="G26" s="170">
        <v>18.100000000000001</v>
      </c>
      <c r="H26" s="183">
        <v>65.3</v>
      </c>
      <c r="I26" s="169">
        <v>58.8</v>
      </c>
      <c r="J26" s="183">
        <v>43.9</v>
      </c>
      <c r="K26" s="169">
        <v>6.5</v>
      </c>
      <c r="L26" s="170">
        <v>6</v>
      </c>
      <c r="M26" s="183">
        <v>5.8</v>
      </c>
      <c r="N26" s="169">
        <v>0</v>
      </c>
      <c r="O26" s="183">
        <v>0</v>
      </c>
      <c r="P26" s="169">
        <v>5.8</v>
      </c>
      <c r="Q26" s="170">
        <v>5.8</v>
      </c>
      <c r="R26" s="183">
        <v>0</v>
      </c>
      <c r="S26" s="169">
        <v>0</v>
      </c>
      <c r="T26" s="183">
        <v>0</v>
      </c>
      <c r="U26" s="169">
        <v>0</v>
      </c>
      <c r="V26" s="170">
        <v>0</v>
      </c>
      <c r="W26" s="183">
        <v>17.899999999999999</v>
      </c>
      <c r="X26" s="169">
        <v>10.4</v>
      </c>
      <c r="Y26" s="183">
        <v>8.4</v>
      </c>
      <c r="Z26" s="169">
        <v>7.5</v>
      </c>
      <c r="AA26" s="170">
        <v>4.5999999999999996</v>
      </c>
      <c r="AB26" s="183">
        <v>0.9</v>
      </c>
      <c r="AC26" s="169">
        <v>0.9</v>
      </c>
      <c r="AD26" s="183">
        <v>0.9</v>
      </c>
      <c r="AE26" s="169">
        <v>0</v>
      </c>
      <c r="AF26" s="170">
        <v>0</v>
      </c>
      <c r="AG26" s="183">
        <v>2.9</v>
      </c>
      <c r="AH26" s="169">
        <v>1.2</v>
      </c>
      <c r="AI26" s="183">
        <v>0.2</v>
      </c>
      <c r="AJ26" s="169">
        <v>1.7</v>
      </c>
      <c r="AK26" s="171">
        <v>1.7</v>
      </c>
    </row>
    <row r="27" spans="1:37" x14ac:dyDescent="0.2">
      <c r="A27" s="690"/>
      <c r="B27" s="152">
        <v>1</v>
      </c>
      <c r="C27" s="172">
        <v>0.77046999999999999</v>
      </c>
      <c r="D27" s="152">
        <v>0.76832</v>
      </c>
      <c r="E27" s="172">
        <v>0.74895</v>
      </c>
      <c r="F27" s="152">
        <v>0.23168</v>
      </c>
      <c r="G27" s="153">
        <v>0.84186000000000005</v>
      </c>
      <c r="H27" s="172">
        <v>0.70365999999999995</v>
      </c>
      <c r="I27" s="152">
        <v>0.90046000000000004</v>
      </c>
      <c r="J27" s="172">
        <v>0.74660000000000004</v>
      </c>
      <c r="K27" s="152">
        <v>9.9540000000000003E-2</v>
      </c>
      <c r="L27" s="153">
        <v>0.92308000000000001</v>
      </c>
      <c r="M27" s="172">
        <v>6.25E-2</v>
      </c>
      <c r="N27" s="152" t="s">
        <v>452</v>
      </c>
      <c r="O27" s="172" t="s">
        <v>452</v>
      </c>
      <c r="P27" s="152">
        <v>1</v>
      </c>
      <c r="Q27" s="153">
        <v>1</v>
      </c>
      <c r="R27" s="172" t="s">
        <v>452</v>
      </c>
      <c r="S27" s="152" t="s">
        <v>452</v>
      </c>
      <c r="T27" s="172" t="s">
        <v>452</v>
      </c>
      <c r="U27" s="152" t="s">
        <v>452</v>
      </c>
      <c r="V27" s="153" t="s">
        <v>452</v>
      </c>
      <c r="W27" s="172">
        <v>0.19289000000000001</v>
      </c>
      <c r="X27" s="152">
        <v>0.58101000000000003</v>
      </c>
      <c r="Y27" s="172">
        <v>0.80769000000000002</v>
      </c>
      <c r="Z27" s="152">
        <v>0.41898999999999997</v>
      </c>
      <c r="AA27" s="153">
        <v>0.61333000000000004</v>
      </c>
      <c r="AB27" s="172">
        <v>9.7000000000000003E-3</v>
      </c>
      <c r="AC27" s="152">
        <v>1</v>
      </c>
      <c r="AD27" s="172">
        <v>1</v>
      </c>
      <c r="AE27" s="152" t="s">
        <v>452</v>
      </c>
      <c r="AF27" s="153" t="s">
        <v>452</v>
      </c>
      <c r="AG27" s="172">
        <v>3.125E-2</v>
      </c>
      <c r="AH27" s="152">
        <v>0.41378999999999999</v>
      </c>
      <c r="AI27" s="172">
        <v>0.16667000000000001</v>
      </c>
      <c r="AJ27" s="152">
        <v>0.58621000000000001</v>
      </c>
      <c r="AK27" s="173">
        <v>1</v>
      </c>
    </row>
    <row r="28" spans="1:37" x14ac:dyDescent="0.2">
      <c r="A28" s="690" t="s">
        <v>94</v>
      </c>
      <c r="B28" s="169">
        <v>32.1</v>
      </c>
      <c r="C28" s="170">
        <v>20.6</v>
      </c>
      <c r="D28" s="169">
        <v>29.1</v>
      </c>
      <c r="E28" s="183">
        <v>18.600000000000001</v>
      </c>
      <c r="F28" s="169">
        <v>3</v>
      </c>
      <c r="G28" s="170">
        <v>2</v>
      </c>
      <c r="H28" s="183">
        <v>21</v>
      </c>
      <c r="I28" s="169">
        <v>18</v>
      </c>
      <c r="J28" s="183">
        <v>10</v>
      </c>
      <c r="K28" s="169">
        <v>3</v>
      </c>
      <c r="L28" s="170">
        <v>2</v>
      </c>
      <c r="M28" s="183">
        <v>6.5</v>
      </c>
      <c r="N28" s="169">
        <v>6.5</v>
      </c>
      <c r="O28" s="183">
        <v>5.5</v>
      </c>
      <c r="P28" s="169">
        <v>0</v>
      </c>
      <c r="Q28" s="170">
        <v>0</v>
      </c>
      <c r="R28" s="183">
        <v>0</v>
      </c>
      <c r="S28" s="169">
        <v>0</v>
      </c>
      <c r="T28" s="183">
        <v>0</v>
      </c>
      <c r="U28" s="169">
        <v>0</v>
      </c>
      <c r="V28" s="170">
        <v>0</v>
      </c>
      <c r="W28" s="183">
        <v>1</v>
      </c>
      <c r="X28" s="169">
        <v>1</v>
      </c>
      <c r="Y28" s="183">
        <v>1</v>
      </c>
      <c r="Z28" s="169">
        <v>0</v>
      </c>
      <c r="AA28" s="170">
        <v>0</v>
      </c>
      <c r="AB28" s="183">
        <v>3.5</v>
      </c>
      <c r="AC28" s="169">
        <v>3.5</v>
      </c>
      <c r="AD28" s="183">
        <v>2</v>
      </c>
      <c r="AE28" s="169">
        <v>0</v>
      </c>
      <c r="AF28" s="170">
        <v>0</v>
      </c>
      <c r="AG28" s="183">
        <v>0.1</v>
      </c>
      <c r="AH28" s="169">
        <v>0.1</v>
      </c>
      <c r="AI28" s="183">
        <v>0.1</v>
      </c>
      <c r="AJ28" s="169">
        <v>0</v>
      </c>
      <c r="AK28" s="171">
        <v>0</v>
      </c>
    </row>
    <row r="29" spans="1:37" x14ac:dyDescent="0.2">
      <c r="A29" s="690"/>
      <c r="B29" s="152">
        <v>1</v>
      </c>
      <c r="C29" s="172">
        <v>0.64173999999999998</v>
      </c>
      <c r="D29" s="152">
        <v>0.90654000000000001</v>
      </c>
      <c r="E29" s="172">
        <v>0.63917999999999997</v>
      </c>
      <c r="F29" s="152">
        <v>9.3460000000000001E-2</v>
      </c>
      <c r="G29" s="153">
        <v>0.66666999999999998</v>
      </c>
      <c r="H29" s="172">
        <v>0.65420999999999996</v>
      </c>
      <c r="I29" s="152">
        <v>0.85714000000000001</v>
      </c>
      <c r="J29" s="172">
        <v>0.55556000000000005</v>
      </c>
      <c r="K29" s="152">
        <v>0.14285999999999999</v>
      </c>
      <c r="L29" s="153">
        <v>0.66666999999999998</v>
      </c>
      <c r="M29" s="172">
        <v>0.20249</v>
      </c>
      <c r="N29" s="152">
        <v>1</v>
      </c>
      <c r="O29" s="172">
        <v>0.84614999999999996</v>
      </c>
      <c r="P29" s="152" t="s">
        <v>452</v>
      </c>
      <c r="Q29" s="153" t="s">
        <v>452</v>
      </c>
      <c r="R29" s="172" t="s">
        <v>452</v>
      </c>
      <c r="S29" s="152" t="s">
        <v>452</v>
      </c>
      <c r="T29" s="172" t="s">
        <v>452</v>
      </c>
      <c r="U29" s="152" t="s">
        <v>452</v>
      </c>
      <c r="V29" s="153" t="s">
        <v>452</v>
      </c>
      <c r="W29" s="172">
        <v>3.1150000000000001E-2</v>
      </c>
      <c r="X29" s="152">
        <v>1</v>
      </c>
      <c r="Y29" s="172">
        <v>1</v>
      </c>
      <c r="Z29" s="152" t="s">
        <v>452</v>
      </c>
      <c r="AA29" s="153" t="s">
        <v>452</v>
      </c>
      <c r="AB29" s="172">
        <v>0.10903</v>
      </c>
      <c r="AC29" s="152">
        <v>1</v>
      </c>
      <c r="AD29" s="172">
        <v>0.57142999999999999</v>
      </c>
      <c r="AE29" s="152" t="s">
        <v>452</v>
      </c>
      <c r="AF29" s="153" t="s">
        <v>452</v>
      </c>
      <c r="AG29" s="172">
        <v>3.1199999999999999E-3</v>
      </c>
      <c r="AH29" s="152">
        <v>1</v>
      </c>
      <c r="AI29" s="172">
        <v>1</v>
      </c>
      <c r="AJ29" s="152" t="s">
        <v>452</v>
      </c>
      <c r="AK29" s="173" t="s">
        <v>452</v>
      </c>
    </row>
    <row r="30" spans="1:37" x14ac:dyDescent="0.2">
      <c r="A30" s="690" t="s">
        <v>95</v>
      </c>
      <c r="B30" s="169">
        <v>111.9</v>
      </c>
      <c r="C30" s="170">
        <v>87.4</v>
      </c>
      <c r="D30" s="169">
        <v>94.4</v>
      </c>
      <c r="E30" s="183">
        <v>74.900000000000006</v>
      </c>
      <c r="F30" s="169">
        <v>17.5</v>
      </c>
      <c r="G30" s="170">
        <v>12.5</v>
      </c>
      <c r="H30" s="183">
        <v>86.8</v>
      </c>
      <c r="I30" s="169">
        <v>82.8</v>
      </c>
      <c r="J30" s="183">
        <v>63.3</v>
      </c>
      <c r="K30" s="169">
        <v>4</v>
      </c>
      <c r="L30" s="170">
        <v>2</v>
      </c>
      <c r="M30" s="183">
        <v>6</v>
      </c>
      <c r="N30" s="169">
        <v>0</v>
      </c>
      <c r="O30" s="183">
        <v>0</v>
      </c>
      <c r="P30" s="169">
        <v>6</v>
      </c>
      <c r="Q30" s="170">
        <v>3</v>
      </c>
      <c r="R30" s="183">
        <v>10.7</v>
      </c>
      <c r="S30" s="169">
        <v>10.7</v>
      </c>
      <c r="T30" s="183">
        <v>10.7</v>
      </c>
      <c r="U30" s="169">
        <v>0</v>
      </c>
      <c r="V30" s="170">
        <v>0</v>
      </c>
      <c r="W30" s="183">
        <v>5</v>
      </c>
      <c r="X30" s="169">
        <v>0</v>
      </c>
      <c r="Y30" s="183">
        <v>0</v>
      </c>
      <c r="Z30" s="169">
        <v>5</v>
      </c>
      <c r="AA30" s="170">
        <v>5</v>
      </c>
      <c r="AB30" s="183">
        <v>0.9</v>
      </c>
      <c r="AC30" s="169">
        <v>0.9</v>
      </c>
      <c r="AD30" s="183">
        <v>0.9</v>
      </c>
      <c r="AE30" s="169">
        <v>0</v>
      </c>
      <c r="AF30" s="170">
        <v>0</v>
      </c>
      <c r="AG30" s="183">
        <v>2.5</v>
      </c>
      <c r="AH30" s="169">
        <v>0</v>
      </c>
      <c r="AI30" s="183">
        <v>0</v>
      </c>
      <c r="AJ30" s="169">
        <v>2.5</v>
      </c>
      <c r="AK30" s="171">
        <v>2.5</v>
      </c>
    </row>
    <row r="31" spans="1:37" x14ac:dyDescent="0.2">
      <c r="A31" s="690"/>
      <c r="B31" s="152">
        <v>1</v>
      </c>
      <c r="C31" s="172">
        <v>0.78105000000000002</v>
      </c>
      <c r="D31" s="152">
        <v>0.84360999999999997</v>
      </c>
      <c r="E31" s="172">
        <v>0.79342999999999997</v>
      </c>
      <c r="F31" s="152">
        <v>0.15639</v>
      </c>
      <c r="G31" s="153">
        <v>0.71428999999999998</v>
      </c>
      <c r="H31" s="172">
        <v>0.77568999999999999</v>
      </c>
      <c r="I31" s="152">
        <v>0.95391999999999999</v>
      </c>
      <c r="J31" s="172">
        <v>0.76449</v>
      </c>
      <c r="K31" s="152">
        <v>4.6080000000000003E-2</v>
      </c>
      <c r="L31" s="153">
        <v>0.5</v>
      </c>
      <c r="M31" s="172">
        <v>5.3620000000000001E-2</v>
      </c>
      <c r="N31" s="152" t="s">
        <v>452</v>
      </c>
      <c r="O31" s="172" t="s">
        <v>452</v>
      </c>
      <c r="P31" s="152">
        <v>1</v>
      </c>
      <c r="Q31" s="153">
        <v>0.5</v>
      </c>
      <c r="R31" s="172">
        <v>9.5619999999999997E-2</v>
      </c>
      <c r="S31" s="152">
        <v>1</v>
      </c>
      <c r="T31" s="172">
        <v>1</v>
      </c>
      <c r="U31" s="152" t="s">
        <v>452</v>
      </c>
      <c r="V31" s="153" t="s">
        <v>452</v>
      </c>
      <c r="W31" s="172">
        <v>4.4679999999999997E-2</v>
      </c>
      <c r="X31" s="152" t="s">
        <v>452</v>
      </c>
      <c r="Y31" s="172" t="s">
        <v>452</v>
      </c>
      <c r="Z31" s="152">
        <v>1</v>
      </c>
      <c r="AA31" s="153">
        <v>1</v>
      </c>
      <c r="AB31" s="172">
        <v>8.0400000000000003E-3</v>
      </c>
      <c r="AC31" s="152">
        <v>1</v>
      </c>
      <c r="AD31" s="172">
        <v>1</v>
      </c>
      <c r="AE31" s="152" t="s">
        <v>452</v>
      </c>
      <c r="AF31" s="153" t="s">
        <v>452</v>
      </c>
      <c r="AG31" s="172">
        <v>2.2339999999999999E-2</v>
      </c>
      <c r="AH31" s="152" t="s">
        <v>452</v>
      </c>
      <c r="AI31" s="172" t="s">
        <v>452</v>
      </c>
      <c r="AJ31" s="152">
        <v>1</v>
      </c>
      <c r="AK31" s="173">
        <v>1</v>
      </c>
    </row>
    <row r="32" spans="1:37" x14ac:dyDescent="0.2">
      <c r="A32" s="690" t="s">
        <v>96</v>
      </c>
      <c r="B32" s="169">
        <v>64.8</v>
      </c>
      <c r="C32" s="170">
        <v>55.4</v>
      </c>
      <c r="D32" s="169">
        <v>50.3</v>
      </c>
      <c r="E32" s="183">
        <v>41.9</v>
      </c>
      <c r="F32" s="169">
        <v>14.5</v>
      </c>
      <c r="G32" s="170">
        <v>13.5</v>
      </c>
      <c r="H32" s="183">
        <v>50.3</v>
      </c>
      <c r="I32" s="169">
        <v>45.3</v>
      </c>
      <c r="J32" s="183">
        <v>37.9</v>
      </c>
      <c r="K32" s="169">
        <v>5</v>
      </c>
      <c r="L32" s="170">
        <v>4</v>
      </c>
      <c r="M32" s="183">
        <v>11.5</v>
      </c>
      <c r="N32" s="169">
        <v>5</v>
      </c>
      <c r="O32" s="183">
        <v>4</v>
      </c>
      <c r="P32" s="169">
        <v>6.5</v>
      </c>
      <c r="Q32" s="170">
        <v>6.5</v>
      </c>
      <c r="R32" s="183">
        <v>0</v>
      </c>
      <c r="S32" s="169">
        <v>0</v>
      </c>
      <c r="T32" s="183">
        <v>0</v>
      </c>
      <c r="U32" s="169">
        <v>0</v>
      </c>
      <c r="V32" s="170">
        <v>0</v>
      </c>
      <c r="W32" s="183">
        <v>3</v>
      </c>
      <c r="X32" s="169">
        <v>0</v>
      </c>
      <c r="Y32" s="183">
        <v>0</v>
      </c>
      <c r="Z32" s="169">
        <v>3</v>
      </c>
      <c r="AA32" s="170">
        <v>3</v>
      </c>
      <c r="AB32" s="183">
        <v>0</v>
      </c>
      <c r="AC32" s="169">
        <v>0</v>
      </c>
      <c r="AD32" s="183">
        <v>0</v>
      </c>
      <c r="AE32" s="169">
        <v>0</v>
      </c>
      <c r="AF32" s="170">
        <v>0</v>
      </c>
      <c r="AG32" s="183">
        <v>0</v>
      </c>
      <c r="AH32" s="169">
        <v>0</v>
      </c>
      <c r="AI32" s="183">
        <v>0</v>
      </c>
      <c r="AJ32" s="169">
        <v>0</v>
      </c>
      <c r="AK32" s="171">
        <v>0</v>
      </c>
    </row>
    <row r="33" spans="1:37" x14ac:dyDescent="0.2">
      <c r="A33" s="690"/>
      <c r="B33" s="152">
        <v>1</v>
      </c>
      <c r="C33" s="172">
        <v>0.85494000000000003</v>
      </c>
      <c r="D33" s="152">
        <v>0.77622999999999998</v>
      </c>
      <c r="E33" s="172">
        <v>0.83299999999999996</v>
      </c>
      <c r="F33" s="152">
        <v>0.22377</v>
      </c>
      <c r="G33" s="153">
        <v>0.93103000000000002</v>
      </c>
      <c r="H33" s="172">
        <v>0.77622999999999998</v>
      </c>
      <c r="I33" s="152">
        <v>0.90059999999999996</v>
      </c>
      <c r="J33" s="172">
        <v>0.83664000000000005</v>
      </c>
      <c r="K33" s="152">
        <v>9.9400000000000002E-2</v>
      </c>
      <c r="L33" s="153">
        <v>0.8</v>
      </c>
      <c r="M33" s="172">
        <v>0.17746999999999999</v>
      </c>
      <c r="N33" s="152">
        <v>0.43478</v>
      </c>
      <c r="O33" s="172">
        <v>0.8</v>
      </c>
      <c r="P33" s="152">
        <v>0.56521999999999994</v>
      </c>
      <c r="Q33" s="153">
        <v>1</v>
      </c>
      <c r="R33" s="172" t="s">
        <v>452</v>
      </c>
      <c r="S33" s="152" t="s">
        <v>452</v>
      </c>
      <c r="T33" s="172" t="s">
        <v>452</v>
      </c>
      <c r="U33" s="152" t="s">
        <v>452</v>
      </c>
      <c r="V33" s="153" t="s">
        <v>452</v>
      </c>
      <c r="W33" s="172">
        <v>4.6300000000000001E-2</v>
      </c>
      <c r="X33" s="152" t="s">
        <v>452</v>
      </c>
      <c r="Y33" s="172" t="s">
        <v>452</v>
      </c>
      <c r="Z33" s="152">
        <v>1</v>
      </c>
      <c r="AA33" s="153">
        <v>1</v>
      </c>
      <c r="AB33" s="172" t="s">
        <v>452</v>
      </c>
      <c r="AC33" s="152" t="s">
        <v>452</v>
      </c>
      <c r="AD33" s="172" t="s">
        <v>452</v>
      </c>
      <c r="AE33" s="152" t="s">
        <v>452</v>
      </c>
      <c r="AF33" s="153" t="s">
        <v>452</v>
      </c>
      <c r="AG33" s="172" t="s">
        <v>452</v>
      </c>
      <c r="AH33" s="152" t="s">
        <v>452</v>
      </c>
      <c r="AI33" s="172" t="s">
        <v>452</v>
      </c>
      <c r="AJ33" s="152" t="s">
        <v>452</v>
      </c>
      <c r="AK33" s="173" t="s">
        <v>452</v>
      </c>
    </row>
    <row r="34" spans="1:37" ht="12.75" customHeight="1" x14ac:dyDescent="0.2">
      <c r="A34" s="690" t="s">
        <v>97</v>
      </c>
      <c r="B34" s="169">
        <v>152.9</v>
      </c>
      <c r="C34" s="170">
        <v>123.6</v>
      </c>
      <c r="D34" s="169">
        <v>110.5</v>
      </c>
      <c r="E34" s="183">
        <v>87.6</v>
      </c>
      <c r="F34" s="169">
        <v>42.4</v>
      </c>
      <c r="G34" s="170">
        <v>36</v>
      </c>
      <c r="H34" s="183">
        <v>70.099999999999994</v>
      </c>
      <c r="I34" s="169">
        <v>61.2</v>
      </c>
      <c r="J34" s="183">
        <v>47.6</v>
      </c>
      <c r="K34" s="169">
        <v>8.9</v>
      </c>
      <c r="L34" s="170">
        <v>8.4</v>
      </c>
      <c r="M34" s="183">
        <v>36.200000000000003</v>
      </c>
      <c r="N34" s="169">
        <v>21.2</v>
      </c>
      <c r="O34" s="183">
        <v>17.2</v>
      </c>
      <c r="P34" s="169">
        <v>15</v>
      </c>
      <c r="Q34" s="170">
        <v>10.5</v>
      </c>
      <c r="R34" s="183">
        <v>6.5</v>
      </c>
      <c r="S34" s="169">
        <v>5.7</v>
      </c>
      <c r="T34" s="183">
        <v>3.7</v>
      </c>
      <c r="U34" s="169">
        <v>0.8</v>
      </c>
      <c r="V34" s="170">
        <v>0.8</v>
      </c>
      <c r="W34" s="183">
        <v>5.9</v>
      </c>
      <c r="X34" s="169">
        <v>2.4</v>
      </c>
      <c r="Y34" s="183">
        <v>2.4</v>
      </c>
      <c r="Z34" s="169">
        <v>3.5</v>
      </c>
      <c r="AA34" s="170">
        <v>3.5</v>
      </c>
      <c r="AB34" s="183">
        <v>15.3</v>
      </c>
      <c r="AC34" s="169">
        <v>10.5</v>
      </c>
      <c r="AD34" s="183">
        <v>7.7</v>
      </c>
      <c r="AE34" s="169">
        <v>4.8</v>
      </c>
      <c r="AF34" s="170">
        <v>4.4000000000000004</v>
      </c>
      <c r="AG34" s="183">
        <v>18.899999999999999</v>
      </c>
      <c r="AH34" s="169">
        <v>9.5</v>
      </c>
      <c r="AI34" s="183">
        <v>9</v>
      </c>
      <c r="AJ34" s="169">
        <v>9.4</v>
      </c>
      <c r="AK34" s="171">
        <v>8.4</v>
      </c>
    </row>
    <row r="35" spans="1:37" x14ac:dyDescent="0.2">
      <c r="A35" s="690"/>
      <c r="B35" s="152">
        <v>1</v>
      </c>
      <c r="C35" s="172">
        <v>0.80837000000000003</v>
      </c>
      <c r="D35" s="152">
        <v>0.72269000000000005</v>
      </c>
      <c r="E35" s="172">
        <v>0.79276000000000002</v>
      </c>
      <c r="F35" s="152">
        <v>0.27731</v>
      </c>
      <c r="G35" s="153">
        <v>0.84906000000000004</v>
      </c>
      <c r="H35" s="172">
        <v>0.45846999999999999</v>
      </c>
      <c r="I35" s="152">
        <v>0.87304000000000004</v>
      </c>
      <c r="J35" s="172">
        <v>0.77778000000000003</v>
      </c>
      <c r="K35" s="152">
        <v>0.12695999999999999</v>
      </c>
      <c r="L35" s="153">
        <v>0.94381999999999999</v>
      </c>
      <c r="M35" s="172">
        <v>0.23676</v>
      </c>
      <c r="N35" s="152">
        <v>0.58564000000000005</v>
      </c>
      <c r="O35" s="172">
        <v>0.81132000000000004</v>
      </c>
      <c r="P35" s="152">
        <v>0.41436000000000001</v>
      </c>
      <c r="Q35" s="153">
        <v>0.7</v>
      </c>
      <c r="R35" s="172">
        <v>4.2509999999999999E-2</v>
      </c>
      <c r="S35" s="152">
        <v>0.87692000000000003</v>
      </c>
      <c r="T35" s="172">
        <v>0.64912000000000003</v>
      </c>
      <c r="U35" s="152">
        <v>0.12307999999999999</v>
      </c>
      <c r="V35" s="153">
        <v>1</v>
      </c>
      <c r="W35" s="172">
        <v>3.8589999999999999E-2</v>
      </c>
      <c r="X35" s="152">
        <v>0.40677999999999997</v>
      </c>
      <c r="Y35" s="172">
        <v>1</v>
      </c>
      <c r="Z35" s="152">
        <v>0.59321999999999997</v>
      </c>
      <c r="AA35" s="153">
        <v>1</v>
      </c>
      <c r="AB35" s="172">
        <v>0.10007000000000001</v>
      </c>
      <c r="AC35" s="152">
        <v>0.68627000000000005</v>
      </c>
      <c r="AD35" s="172">
        <v>0.73333000000000004</v>
      </c>
      <c r="AE35" s="152">
        <v>0.31373000000000001</v>
      </c>
      <c r="AF35" s="153">
        <v>0.91666999999999998</v>
      </c>
      <c r="AG35" s="172">
        <v>0.12361</v>
      </c>
      <c r="AH35" s="152">
        <v>0.50265000000000004</v>
      </c>
      <c r="AI35" s="172">
        <v>0.94737000000000005</v>
      </c>
      <c r="AJ35" s="152">
        <v>0.49735000000000001</v>
      </c>
      <c r="AK35" s="173">
        <v>0.89361999999999997</v>
      </c>
    </row>
    <row r="36" spans="1:37" x14ac:dyDescent="0.2">
      <c r="A36" s="707" t="s">
        <v>98</v>
      </c>
      <c r="B36" s="169">
        <v>72.8</v>
      </c>
      <c r="C36" s="170">
        <v>51.2</v>
      </c>
      <c r="D36" s="169">
        <v>58.4</v>
      </c>
      <c r="E36" s="183">
        <v>39.6</v>
      </c>
      <c r="F36" s="169">
        <v>14.4</v>
      </c>
      <c r="G36" s="170">
        <v>11.6</v>
      </c>
      <c r="H36" s="183">
        <v>57.4</v>
      </c>
      <c r="I36" s="169">
        <v>50.6</v>
      </c>
      <c r="J36" s="183">
        <v>33.6</v>
      </c>
      <c r="K36" s="169">
        <v>6.8</v>
      </c>
      <c r="L36" s="170">
        <v>5.8</v>
      </c>
      <c r="M36" s="183">
        <v>7.7</v>
      </c>
      <c r="N36" s="169">
        <v>4.2</v>
      </c>
      <c r="O36" s="183">
        <v>2.4</v>
      </c>
      <c r="P36" s="169">
        <v>3.5</v>
      </c>
      <c r="Q36" s="170">
        <v>3.5</v>
      </c>
      <c r="R36" s="183">
        <v>0</v>
      </c>
      <c r="S36" s="169">
        <v>0</v>
      </c>
      <c r="T36" s="183">
        <v>0</v>
      </c>
      <c r="U36" s="169">
        <v>0</v>
      </c>
      <c r="V36" s="170">
        <v>0</v>
      </c>
      <c r="W36" s="183">
        <v>0</v>
      </c>
      <c r="X36" s="169">
        <v>0</v>
      </c>
      <c r="Y36" s="183">
        <v>0</v>
      </c>
      <c r="Z36" s="169">
        <v>0</v>
      </c>
      <c r="AA36" s="170">
        <v>0</v>
      </c>
      <c r="AB36" s="183">
        <v>4.0999999999999996</v>
      </c>
      <c r="AC36" s="169">
        <v>1</v>
      </c>
      <c r="AD36" s="183">
        <v>1</v>
      </c>
      <c r="AE36" s="169">
        <v>3.1</v>
      </c>
      <c r="AF36" s="170">
        <v>2.2999999999999998</v>
      </c>
      <c r="AG36" s="183">
        <v>3.6</v>
      </c>
      <c r="AH36" s="169">
        <v>2.6</v>
      </c>
      <c r="AI36" s="183">
        <v>2.6</v>
      </c>
      <c r="AJ36" s="169">
        <v>1</v>
      </c>
      <c r="AK36" s="171">
        <v>0</v>
      </c>
    </row>
    <row r="37" spans="1:37" x14ac:dyDescent="0.2">
      <c r="A37" s="692"/>
      <c r="B37" s="160">
        <v>1</v>
      </c>
      <c r="C37" s="172">
        <v>0.70330000000000004</v>
      </c>
      <c r="D37" s="160">
        <v>0.80220000000000002</v>
      </c>
      <c r="E37" s="172">
        <v>0.67808000000000002</v>
      </c>
      <c r="F37" s="160">
        <v>0.1978</v>
      </c>
      <c r="G37" s="153">
        <v>0.80556000000000005</v>
      </c>
      <c r="H37" s="212">
        <v>0.78846000000000005</v>
      </c>
      <c r="I37" s="160">
        <v>0.88153000000000004</v>
      </c>
      <c r="J37" s="172">
        <v>0.66403000000000001</v>
      </c>
      <c r="K37" s="160">
        <v>0.11847000000000001</v>
      </c>
      <c r="L37" s="153">
        <v>0.85294000000000003</v>
      </c>
      <c r="M37" s="212">
        <v>0.10577</v>
      </c>
      <c r="N37" s="160">
        <v>0.54544999999999999</v>
      </c>
      <c r="O37" s="172">
        <v>0.57142999999999999</v>
      </c>
      <c r="P37" s="160">
        <v>0.45455000000000001</v>
      </c>
      <c r="Q37" s="153">
        <v>1</v>
      </c>
      <c r="R37" s="212" t="s">
        <v>452</v>
      </c>
      <c r="S37" s="160" t="s">
        <v>452</v>
      </c>
      <c r="T37" s="172" t="s">
        <v>452</v>
      </c>
      <c r="U37" s="160" t="s">
        <v>452</v>
      </c>
      <c r="V37" s="153" t="s">
        <v>452</v>
      </c>
      <c r="W37" s="212" t="s">
        <v>452</v>
      </c>
      <c r="X37" s="160" t="s">
        <v>452</v>
      </c>
      <c r="Y37" s="172" t="s">
        <v>452</v>
      </c>
      <c r="Z37" s="160" t="s">
        <v>452</v>
      </c>
      <c r="AA37" s="153" t="s">
        <v>452</v>
      </c>
      <c r="AB37" s="212">
        <v>5.6320000000000002E-2</v>
      </c>
      <c r="AC37" s="160">
        <v>0.24390000000000001</v>
      </c>
      <c r="AD37" s="172">
        <v>1</v>
      </c>
      <c r="AE37" s="160">
        <v>0.75609999999999999</v>
      </c>
      <c r="AF37" s="153">
        <v>0.74194000000000004</v>
      </c>
      <c r="AG37" s="212">
        <v>4.9450000000000001E-2</v>
      </c>
      <c r="AH37" s="160">
        <v>0.72221999999999997</v>
      </c>
      <c r="AI37" s="172">
        <v>1</v>
      </c>
      <c r="AJ37" s="160">
        <v>0.27778000000000003</v>
      </c>
      <c r="AK37" s="173" t="s">
        <v>452</v>
      </c>
    </row>
    <row r="38" spans="1:37" x14ac:dyDescent="0.2">
      <c r="A38" s="688" t="s">
        <v>113</v>
      </c>
      <c r="B38" s="177">
        <v>4053</v>
      </c>
      <c r="C38" s="178">
        <v>3088</v>
      </c>
      <c r="D38" s="177">
        <v>2965.7</v>
      </c>
      <c r="E38" s="178">
        <v>2253.1</v>
      </c>
      <c r="F38" s="177">
        <v>1087.3</v>
      </c>
      <c r="G38" s="213">
        <v>834.9</v>
      </c>
      <c r="H38" s="178">
        <v>2261.1</v>
      </c>
      <c r="I38" s="177">
        <v>2005.6</v>
      </c>
      <c r="J38" s="178">
        <v>1501.3</v>
      </c>
      <c r="K38" s="177">
        <v>255.5</v>
      </c>
      <c r="L38" s="213">
        <v>188.3</v>
      </c>
      <c r="M38" s="178">
        <v>384.3</v>
      </c>
      <c r="N38" s="177">
        <v>202.8</v>
      </c>
      <c r="O38" s="178">
        <v>142.5</v>
      </c>
      <c r="P38" s="177">
        <v>181.5</v>
      </c>
      <c r="Q38" s="213">
        <v>146.80000000000001</v>
      </c>
      <c r="R38" s="178">
        <v>294.7</v>
      </c>
      <c r="S38" s="177">
        <v>225.6</v>
      </c>
      <c r="T38" s="178">
        <v>203.2</v>
      </c>
      <c r="U38" s="177">
        <v>69.099999999999994</v>
      </c>
      <c r="V38" s="213">
        <v>56</v>
      </c>
      <c r="W38" s="178">
        <v>503.5</v>
      </c>
      <c r="X38" s="177">
        <v>220.5</v>
      </c>
      <c r="Y38" s="178">
        <v>153</v>
      </c>
      <c r="Z38" s="177">
        <v>283</v>
      </c>
      <c r="AA38" s="213">
        <v>213.7</v>
      </c>
      <c r="AB38" s="178">
        <v>463.9</v>
      </c>
      <c r="AC38" s="177">
        <v>232.8</v>
      </c>
      <c r="AD38" s="178">
        <v>190.9</v>
      </c>
      <c r="AE38" s="177">
        <v>231.1</v>
      </c>
      <c r="AF38" s="213">
        <v>184.9</v>
      </c>
      <c r="AG38" s="178">
        <v>145.5</v>
      </c>
      <c r="AH38" s="177">
        <v>78.400000000000006</v>
      </c>
      <c r="AI38" s="178">
        <v>62.2</v>
      </c>
      <c r="AJ38" s="177">
        <v>67.099999999999994</v>
      </c>
      <c r="AK38" s="179">
        <v>45.2</v>
      </c>
    </row>
    <row r="39" spans="1:37" ht="13.5" thickBot="1" x14ac:dyDescent="0.25">
      <c r="A39" s="689"/>
      <c r="B39" s="180">
        <v>1</v>
      </c>
      <c r="C39" s="181">
        <v>0.76190000000000002</v>
      </c>
      <c r="D39" s="180">
        <v>0.73172999999999999</v>
      </c>
      <c r="E39" s="181">
        <v>0.75971999999999995</v>
      </c>
      <c r="F39" s="180">
        <v>0.26827000000000001</v>
      </c>
      <c r="G39" s="214">
        <v>0.76787000000000005</v>
      </c>
      <c r="H39" s="181">
        <v>0.55788000000000004</v>
      </c>
      <c r="I39" s="180">
        <v>0.88700000000000001</v>
      </c>
      <c r="J39" s="181">
        <v>0.74855000000000005</v>
      </c>
      <c r="K39" s="180">
        <v>0.113</v>
      </c>
      <c r="L39" s="214">
        <v>0.73699000000000003</v>
      </c>
      <c r="M39" s="181">
        <v>9.4820000000000002E-2</v>
      </c>
      <c r="N39" s="180">
        <v>0.52771000000000001</v>
      </c>
      <c r="O39" s="181">
        <v>0.70265999999999995</v>
      </c>
      <c r="P39" s="180">
        <v>0.47228999999999999</v>
      </c>
      <c r="Q39" s="214">
        <v>0.80881999999999998</v>
      </c>
      <c r="R39" s="181">
        <v>7.2709999999999997E-2</v>
      </c>
      <c r="S39" s="180">
        <v>0.76551999999999998</v>
      </c>
      <c r="T39" s="181">
        <v>0.90071000000000001</v>
      </c>
      <c r="U39" s="180">
        <v>0.23447999999999999</v>
      </c>
      <c r="V39" s="214">
        <v>0.81042000000000003</v>
      </c>
      <c r="W39" s="181">
        <v>0.12422999999999999</v>
      </c>
      <c r="X39" s="180">
        <v>0.43792999999999999</v>
      </c>
      <c r="Y39" s="181">
        <v>0.69388000000000005</v>
      </c>
      <c r="Z39" s="180">
        <v>0.56206999999999996</v>
      </c>
      <c r="AA39" s="214">
        <v>0.75512000000000001</v>
      </c>
      <c r="AB39" s="181">
        <v>0.11446000000000001</v>
      </c>
      <c r="AC39" s="180">
        <v>0.50183</v>
      </c>
      <c r="AD39" s="181">
        <v>0.82001999999999997</v>
      </c>
      <c r="AE39" s="180">
        <v>0.49817</v>
      </c>
      <c r="AF39" s="214">
        <v>0.80008999999999997</v>
      </c>
      <c r="AG39" s="181">
        <v>3.5900000000000001E-2</v>
      </c>
      <c r="AH39" s="180">
        <v>0.53883000000000003</v>
      </c>
      <c r="AI39" s="181">
        <v>0.79337000000000002</v>
      </c>
      <c r="AJ39" s="180">
        <v>0.46117000000000002</v>
      </c>
      <c r="AK39" s="182">
        <v>0.67362</v>
      </c>
    </row>
    <row r="41" spans="1:37" s="641" customFormat="1" ht="11.25" x14ac:dyDescent="0.2">
      <c r="A41" s="641" t="str">
        <f>"Anmerkungen. Datengrundlage: Volkshochschul-Statistik "&amp;Hilfswerte!B1&amp;"; Basis: "&amp;Tabelle1!$C$36&amp;" VHS."</f>
        <v>Anmerkungen. Datengrundlage: Volkshochschul-Statistik 2018; Basis: 874 VHS.</v>
      </c>
      <c r="M41" s="641" t="str">
        <f>"Anmerkungen. Datengrundlage: Volkshochschul-Statistik "&amp;Hilfswerte!B1&amp;"; Basis: "&amp;Tabelle1!$C$36&amp;" VHS."</f>
        <v>Anmerkungen. Datengrundlage: Volkshochschul-Statistik 2018; Basis: 874 VHS.</v>
      </c>
      <c r="AB41" s="641" t="str">
        <f>'Tabelle 1.1'!A38</f>
        <v>Anmerkungen. Datengrundlage: Volkshochschul-Statistik 2018; Basis: 874 VHS.</v>
      </c>
    </row>
    <row r="42" spans="1:37" x14ac:dyDescent="0.2">
      <c r="A42" s="640"/>
      <c r="M42" s="640"/>
      <c r="AB42" s="640"/>
    </row>
    <row r="43" spans="1:37" x14ac:dyDescent="0.2">
      <c r="A43" s="650" t="s">
        <v>471</v>
      </c>
      <c r="M43" s="650" t="s">
        <v>471</v>
      </c>
      <c r="AB43" s="650" t="s">
        <v>471</v>
      </c>
    </row>
    <row r="44" spans="1:37" x14ac:dyDescent="0.2">
      <c r="A44" s="650" t="s">
        <v>472</v>
      </c>
      <c r="D44" s="653" t="s">
        <v>461</v>
      </c>
      <c r="M44" s="650" t="s">
        <v>472</v>
      </c>
      <c r="Q44" s="653" t="s">
        <v>461</v>
      </c>
      <c r="AB44" s="650" t="s">
        <v>472</v>
      </c>
      <c r="AF44" s="653" t="s">
        <v>461</v>
      </c>
    </row>
    <row r="45" spans="1:37" x14ac:dyDescent="0.2">
      <c r="A45" s="651"/>
      <c r="M45" s="651"/>
      <c r="AB45" s="651"/>
    </row>
    <row r="46" spans="1:37" x14ac:dyDescent="0.2">
      <c r="A46" s="652" t="s">
        <v>473</v>
      </c>
      <c r="M46" s="652" t="s">
        <v>473</v>
      </c>
      <c r="AB46" s="652" t="s">
        <v>473</v>
      </c>
    </row>
  </sheetData>
  <mergeCells count="43">
    <mergeCell ref="AB1:AK1"/>
    <mergeCell ref="I4:J4"/>
    <mergeCell ref="K4:L4"/>
    <mergeCell ref="M4:M5"/>
    <mergeCell ref="A2:A5"/>
    <mergeCell ref="B2:AK2"/>
    <mergeCell ref="B3:G3"/>
    <mergeCell ref="H3:L3"/>
    <mergeCell ref="M3:Q3"/>
    <mergeCell ref="R3:V3"/>
    <mergeCell ref="W3:AA3"/>
    <mergeCell ref="AB3:AF3"/>
    <mergeCell ref="AG3:AK3"/>
    <mergeCell ref="AJ4:AK4"/>
    <mergeCell ref="U4:V4"/>
    <mergeCell ref="X4:Y4"/>
    <mergeCell ref="A14:A15"/>
    <mergeCell ref="A20:A21"/>
    <mergeCell ref="AC4:AD4"/>
    <mergeCell ref="AE4:AF4"/>
    <mergeCell ref="A12:A13"/>
    <mergeCell ref="A16:A17"/>
    <mergeCell ref="A18:A19"/>
    <mergeCell ref="A6:A7"/>
    <mergeCell ref="A8:A9"/>
    <mergeCell ref="N4:O4"/>
    <mergeCell ref="P4:Q4"/>
    <mergeCell ref="S4:T4"/>
    <mergeCell ref="AH4:AI4"/>
    <mergeCell ref="D4:E4"/>
    <mergeCell ref="F4:G4"/>
    <mergeCell ref="H4:H5"/>
    <mergeCell ref="A10:A11"/>
    <mergeCell ref="Z4:AA4"/>
    <mergeCell ref="A34:A35"/>
    <mergeCell ref="A36:A37"/>
    <mergeCell ref="A30:A31"/>
    <mergeCell ref="A38:A39"/>
    <mergeCell ref="A22:A23"/>
    <mergeCell ref="A24:A25"/>
    <mergeCell ref="A26:A27"/>
    <mergeCell ref="A28:A29"/>
    <mergeCell ref="A32:A33"/>
  </mergeCells>
  <conditionalFormatting sqref="A6:AK6">
    <cfRule type="cellIs" dxfId="840" priority="3" stopIfTrue="1" operator="equal">
      <formula>0</formula>
    </cfRule>
  </conditionalFormatting>
  <conditionalFormatting sqref="A7:AK7">
    <cfRule type="cellIs" dxfId="839" priority="1" stopIfTrue="1" operator="equal">
      <formula>1</formula>
    </cfRule>
    <cfRule type="cellIs" dxfId="838" priority="2" stopIfTrue="1" operator="lessThan">
      <formula>0.0005</formula>
    </cfRule>
  </conditionalFormatting>
  <conditionalFormatting sqref="A9:AK9 A11:AK11 A13:AK13 A15:AK15 A17:AK17 A19:AK19 A21:AK21 A23:AK23 A25:AK25 A27:AK27 A29:AK29 A31:AK31 A33:AK33 A35:AK35 A37:AK37 A39:AK39">
    <cfRule type="cellIs" dxfId="837" priority="28" stopIfTrue="1" operator="equal">
      <formula>1</formula>
    </cfRule>
    <cfRule type="cellIs" dxfId="836" priority="29" stopIfTrue="1" operator="lessThan">
      <formula>0.0005</formula>
    </cfRule>
  </conditionalFormatting>
  <conditionalFormatting sqref="B8:AK8 A10:AK10 A12:AK12 A14:AK14 A16:AK16 A18:AK18 A20:AK20 A22:AK22 A24:AK24 A26:AK26 A28:AK28 A30:AK30 A32:AK32 A34:AK34 A36:AK36 A38:AK38">
    <cfRule type="cellIs" dxfId="835" priority="30" stopIfTrue="1" operator="equal">
      <formula>0</formula>
    </cfRule>
  </conditionalFormatting>
  <hyperlinks>
    <hyperlink ref="A46" r:id="rId1" display="Publikation und Tabellen stehen unter der Lizenz CC BY-SA DEED 4.0." xr:uid="{E174BEC9-C6BD-477F-8432-D8B616A7BE83}"/>
    <hyperlink ref="M46" r:id="rId2" display="Publikation und Tabellen stehen unter der Lizenz CC BY-SA DEED 4.0." xr:uid="{0EA20037-A75C-4FEA-A6D2-5CA64034A6F4}"/>
    <hyperlink ref="AB46" r:id="rId3" display="Publikation und Tabellen stehen unter der Lizenz CC BY-SA DEED 4.0." xr:uid="{7C5D3E6D-D18B-432A-9910-57E8252C3DAC}"/>
    <hyperlink ref="D44" r:id="rId4" xr:uid="{215B2910-7D45-410D-A42D-8263F19D7CB3}"/>
    <hyperlink ref="Q44" r:id="rId5" xr:uid="{6E341A6F-D391-4675-8B45-300F409019F5}"/>
    <hyperlink ref="AF44" r:id="rId6" xr:uid="{273E194F-D4E1-4BBA-B269-5AE1CBA988C8}"/>
  </hyperlinks>
  <pageMargins left="0.7" right="0.7" top="0.78740157499999996" bottom="0.78740157499999996" header="0.3" footer="0.3"/>
  <pageSetup paperSize="9" scale="75" orientation="landscape" horizontalDpi="4294967295" verticalDpi="4294967295" r:id="rId7"/>
  <colBreaks count="2" manualBreakCount="2">
    <brk id="12" max="45" man="1"/>
    <brk id="2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7A95-9A02-4148-B3A4-D256F2FC1873}">
  <dimension ref="A1:G45"/>
  <sheetViews>
    <sheetView view="pageBreakPreview" zoomScaleNormal="100" zoomScaleSheetLayoutView="100" workbookViewId="0"/>
  </sheetViews>
  <sheetFormatPr baseColWidth="10" defaultRowHeight="12.75" x14ac:dyDescent="0.2"/>
  <cols>
    <col min="1" max="1" width="13.7109375" style="25" customWidth="1"/>
    <col min="2" max="7" width="9.7109375" style="25" customWidth="1"/>
    <col min="8" max="8" width="11.42578125" style="25"/>
    <col min="9" max="9" width="11" style="25" customWidth="1"/>
    <col min="10" max="16384" width="11.42578125" style="25"/>
  </cols>
  <sheetData>
    <row r="1" spans="1:7" ht="39.950000000000003" customHeight="1" thickBot="1" x14ac:dyDescent="0.25">
      <c r="A1" s="51" t="str">
        <f>"Tabelle 2.3: Hauptberufliches Verwaltungspersonal nach Ländern " &amp;Hilfswerte!B1</f>
        <v>Tabelle 2.3: Hauptberufliches Verwaltungspersonal nach Ländern 2018</v>
      </c>
      <c r="B1" s="51"/>
      <c r="C1" s="51"/>
      <c r="D1" s="51"/>
      <c r="E1" s="51"/>
      <c r="F1" s="51"/>
      <c r="G1" s="52"/>
    </row>
    <row r="2" spans="1:7" ht="18" customHeight="1" x14ac:dyDescent="0.2">
      <c r="A2" s="708" t="s">
        <v>14</v>
      </c>
      <c r="B2" s="711" t="s">
        <v>68</v>
      </c>
      <c r="C2" s="712"/>
      <c r="D2" s="712"/>
      <c r="E2" s="712"/>
      <c r="F2" s="712"/>
      <c r="G2" s="713"/>
    </row>
    <row r="3" spans="1:7" x14ac:dyDescent="0.2">
      <c r="A3" s="709"/>
      <c r="B3" s="726"/>
      <c r="C3" s="50"/>
      <c r="D3" s="740" t="s">
        <v>12</v>
      </c>
      <c r="E3" s="741"/>
      <c r="F3" s="740" t="s">
        <v>13</v>
      </c>
      <c r="G3" s="742"/>
    </row>
    <row r="4" spans="1:7" ht="22.5" x14ac:dyDescent="0.2">
      <c r="A4" s="710"/>
      <c r="B4" s="739"/>
      <c r="C4" s="53" t="s">
        <v>430</v>
      </c>
      <c r="D4" s="54"/>
      <c r="E4" s="27" t="s">
        <v>430</v>
      </c>
      <c r="F4" s="54"/>
      <c r="G4" s="30" t="s">
        <v>430</v>
      </c>
    </row>
    <row r="5" spans="1:7" ht="12.75" customHeight="1" x14ac:dyDescent="0.2">
      <c r="A5" s="706" t="s">
        <v>83</v>
      </c>
      <c r="B5" s="231">
        <v>584.6</v>
      </c>
      <c r="C5" s="232">
        <v>525</v>
      </c>
      <c r="D5" s="233">
        <v>524.20000000000005</v>
      </c>
      <c r="E5" s="234">
        <v>467.8</v>
      </c>
      <c r="F5" s="232">
        <v>60.4</v>
      </c>
      <c r="G5" s="235">
        <v>57.2</v>
      </c>
    </row>
    <row r="6" spans="1:7" x14ac:dyDescent="0.2">
      <c r="A6" s="690"/>
      <c r="B6" s="215">
        <v>1</v>
      </c>
      <c r="C6" s="216">
        <v>0.89805000000000001</v>
      </c>
      <c r="D6" s="215">
        <v>0.89668000000000003</v>
      </c>
      <c r="E6" s="217">
        <v>0.89241000000000004</v>
      </c>
      <c r="F6" s="216">
        <v>0.10332</v>
      </c>
      <c r="G6" s="218">
        <v>0.94701999999999997</v>
      </c>
    </row>
    <row r="7" spans="1:7" x14ac:dyDescent="0.2">
      <c r="A7" s="690" t="s">
        <v>84</v>
      </c>
      <c r="B7" s="236">
        <v>671.4</v>
      </c>
      <c r="C7" s="237">
        <v>551.9</v>
      </c>
      <c r="D7" s="236">
        <v>632.79999999999995</v>
      </c>
      <c r="E7" s="238">
        <v>519.5</v>
      </c>
      <c r="F7" s="237">
        <v>38.6</v>
      </c>
      <c r="G7" s="239">
        <v>32.4</v>
      </c>
    </row>
    <row r="8" spans="1:7" x14ac:dyDescent="0.2">
      <c r="A8" s="690"/>
      <c r="B8" s="219">
        <v>1</v>
      </c>
      <c r="C8" s="220">
        <v>0.82201000000000002</v>
      </c>
      <c r="D8" s="219">
        <v>0.94250999999999996</v>
      </c>
      <c r="E8" s="221">
        <v>0.82094999999999996</v>
      </c>
      <c r="F8" s="220">
        <v>5.7489999999999999E-2</v>
      </c>
      <c r="G8" s="222">
        <v>0.83938000000000001</v>
      </c>
    </row>
    <row r="9" spans="1:7" x14ac:dyDescent="0.2">
      <c r="A9" s="690" t="s">
        <v>85</v>
      </c>
      <c r="B9" s="236">
        <v>102.4</v>
      </c>
      <c r="C9" s="237">
        <v>82.4</v>
      </c>
      <c r="D9" s="236">
        <v>94.7</v>
      </c>
      <c r="E9" s="238">
        <v>75.5</v>
      </c>
      <c r="F9" s="237">
        <v>7.7</v>
      </c>
      <c r="G9" s="239">
        <v>6.9</v>
      </c>
    </row>
    <row r="10" spans="1:7" x14ac:dyDescent="0.2">
      <c r="A10" s="690"/>
      <c r="B10" s="219">
        <v>1</v>
      </c>
      <c r="C10" s="220">
        <v>0.80469000000000002</v>
      </c>
      <c r="D10" s="219">
        <v>0.92479999999999996</v>
      </c>
      <c r="E10" s="221">
        <v>0.79725000000000001</v>
      </c>
      <c r="F10" s="220">
        <v>7.5200000000000003E-2</v>
      </c>
      <c r="G10" s="222">
        <v>0.89610000000000001</v>
      </c>
    </row>
    <row r="11" spans="1:7" ht="12.75" customHeight="1" x14ac:dyDescent="0.2">
      <c r="A11" s="690" t="s">
        <v>86</v>
      </c>
      <c r="B11" s="236">
        <v>54.6</v>
      </c>
      <c r="C11" s="237">
        <v>50.2</v>
      </c>
      <c r="D11" s="236">
        <v>49.7</v>
      </c>
      <c r="E11" s="238">
        <v>46.7</v>
      </c>
      <c r="F11" s="237">
        <v>4.9000000000000004</v>
      </c>
      <c r="G11" s="239">
        <v>3.5</v>
      </c>
    </row>
    <row r="12" spans="1:7" x14ac:dyDescent="0.2">
      <c r="A12" s="690"/>
      <c r="B12" s="219">
        <v>1</v>
      </c>
      <c r="C12" s="220">
        <v>0.91940999999999995</v>
      </c>
      <c r="D12" s="219">
        <v>0.91025999999999996</v>
      </c>
      <c r="E12" s="221">
        <v>0.93964000000000003</v>
      </c>
      <c r="F12" s="220">
        <v>8.974E-2</v>
      </c>
      <c r="G12" s="222">
        <v>0.71428999999999998</v>
      </c>
    </row>
    <row r="13" spans="1:7" x14ac:dyDescent="0.2">
      <c r="A13" s="690" t="s">
        <v>87</v>
      </c>
      <c r="B13" s="236">
        <v>49.3</v>
      </c>
      <c r="C13" s="237">
        <v>37.1</v>
      </c>
      <c r="D13" s="236">
        <v>45.3</v>
      </c>
      <c r="E13" s="238">
        <v>36.1</v>
      </c>
      <c r="F13" s="237">
        <v>4</v>
      </c>
      <c r="G13" s="239">
        <v>1</v>
      </c>
    </row>
    <row r="14" spans="1:7" x14ac:dyDescent="0.2">
      <c r="A14" s="690"/>
      <c r="B14" s="219">
        <v>1</v>
      </c>
      <c r="C14" s="220">
        <v>0.75253999999999999</v>
      </c>
      <c r="D14" s="219">
        <v>0.91886000000000001</v>
      </c>
      <c r="E14" s="221">
        <v>0.79691000000000001</v>
      </c>
      <c r="F14" s="220">
        <v>8.1140000000000004E-2</v>
      </c>
      <c r="G14" s="222">
        <v>0.25</v>
      </c>
    </row>
    <row r="15" spans="1:7" x14ac:dyDescent="0.2">
      <c r="A15" s="690" t="s">
        <v>88</v>
      </c>
      <c r="B15" s="236">
        <v>100.9</v>
      </c>
      <c r="C15" s="237">
        <v>66.2</v>
      </c>
      <c r="D15" s="236">
        <v>85.1</v>
      </c>
      <c r="E15" s="238">
        <v>56.6</v>
      </c>
      <c r="F15" s="237">
        <v>15.8</v>
      </c>
      <c r="G15" s="239">
        <v>9.6</v>
      </c>
    </row>
    <row r="16" spans="1:7" x14ac:dyDescent="0.2">
      <c r="A16" s="690"/>
      <c r="B16" s="219">
        <v>1</v>
      </c>
      <c r="C16" s="220">
        <v>0.65610000000000002</v>
      </c>
      <c r="D16" s="219">
        <v>0.84340999999999999</v>
      </c>
      <c r="E16" s="221">
        <v>0.66510000000000002</v>
      </c>
      <c r="F16" s="220">
        <v>0.15659000000000001</v>
      </c>
      <c r="G16" s="222">
        <v>0.60758999999999996</v>
      </c>
    </row>
    <row r="17" spans="1:7" x14ac:dyDescent="0.2">
      <c r="A17" s="690" t="s">
        <v>89</v>
      </c>
      <c r="B17" s="236">
        <v>304.5</v>
      </c>
      <c r="C17" s="237">
        <v>246.7</v>
      </c>
      <c r="D17" s="236">
        <v>275</v>
      </c>
      <c r="E17" s="238">
        <v>219.5</v>
      </c>
      <c r="F17" s="237">
        <v>29.5</v>
      </c>
      <c r="G17" s="239">
        <v>27.2</v>
      </c>
    </row>
    <row r="18" spans="1:7" x14ac:dyDescent="0.2">
      <c r="A18" s="690"/>
      <c r="B18" s="219">
        <v>1</v>
      </c>
      <c r="C18" s="220">
        <v>0.81018000000000001</v>
      </c>
      <c r="D18" s="219">
        <v>0.90312000000000003</v>
      </c>
      <c r="E18" s="221">
        <v>0.79818</v>
      </c>
      <c r="F18" s="220">
        <v>9.6879999999999994E-2</v>
      </c>
      <c r="G18" s="222">
        <v>0.92203000000000002</v>
      </c>
    </row>
    <row r="19" spans="1:7" ht="12.75" customHeight="1" x14ac:dyDescent="0.2">
      <c r="A19" s="690" t="s">
        <v>90</v>
      </c>
      <c r="B19" s="236">
        <v>30.4</v>
      </c>
      <c r="C19" s="237">
        <v>25.6</v>
      </c>
      <c r="D19" s="236">
        <v>30.4</v>
      </c>
      <c r="E19" s="238">
        <v>25.6</v>
      </c>
      <c r="F19" s="237">
        <v>0</v>
      </c>
      <c r="G19" s="239">
        <v>0</v>
      </c>
    </row>
    <row r="20" spans="1:7" x14ac:dyDescent="0.2">
      <c r="A20" s="690"/>
      <c r="B20" s="219">
        <v>1</v>
      </c>
      <c r="C20" s="220">
        <v>0.84211000000000003</v>
      </c>
      <c r="D20" s="219">
        <v>1</v>
      </c>
      <c r="E20" s="221">
        <v>0.84211000000000003</v>
      </c>
      <c r="F20" s="220" t="s">
        <v>452</v>
      </c>
      <c r="G20" s="222" t="s">
        <v>452</v>
      </c>
    </row>
    <row r="21" spans="1:7" ht="12.75" customHeight="1" x14ac:dyDescent="0.2">
      <c r="A21" s="690" t="s">
        <v>91</v>
      </c>
      <c r="B21" s="236">
        <v>624.29999999999995</v>
      </c>
      <c r="C21" s="237">
        <v>493.1</v>
      </c>
      <c r="D21" s="236">
        <v>510.8</v>
      </c>
      <c r="E21" s="238">
        <v>402</v>
      </c>
      <c r="F21" s="237">
        <v>113.5</v>
      </c>
      <c r="G21" s="239">
        <v>91.1</v>
      </c>
    </row>
    <row r="22" spans="1:7" x14ac:dyDescent="0.2">
      <c r="A22" s="690"/>
      <c r="B22" s="219">
        <v>1</v>
      </c>
      <c r="C22" s="220">
        <v>0.78983999999999999</v>
      </c>
      <c r="D22" s="219">
        <v>0.81820000000000004</v>
      </c>
      <c r="E22" s="221">
        <v>0.78700000000000003</v>
      </c>
      <c r="F22" s="220">
        <v>0.18179999999999999</v>
      </c>
      <c r="G22" s="222">
        <v>0.80264000000000002</v>
      </c>
    </row>
    <row r="23" spans="1:7" ht="12.75" customHeight="1" x14ac:dyDescent="0.2">
      <c r="A23" s="690" t="s">
        <v>92</v>
      </c>
      <c r="B23" s="236">
        <v>801.1</v>
      </c>
      <c r="C23" s="237">
        <v>621.4</v>
      </c>
      <c r="D23" s="236">
        <v>730</v>
      </c>
      <c r="E23" s="238">
        <v>562.6</v>
      </c>
      <c r="F23" s="237">
        <v>71.099999999999994</v>
      </c>
      <c r="G23" s="239">
        <v>58.8</v>
      </c>
    </row>
    <row r="24" spans="1:7" x14ac:dyDescent="0.2">
      <c r="A24" s="690"/>
      <c r="B24" s="219">
        <v>1</v>
      </c>
      <c r="C24" s="220">
        <v>0.77568000000000004</v>
      </c>
      <c r="D24" s="219">
        <v>0.91125</v>
      </c>
      <c r="E24" s="221">
        <v>0.77068000000000003</v>
      </c>
      <c r="F24" s="220">
        <v>8.8749999999999996E-2</v>
      </c>
      <c r="G24" s="222">
        <v>0.82699999999999996</v>
      </c>
    </row>
    <row r="25" spans="1:7" ht="12.75" customHeight="1" x14ac:dyDescent="0.2">
      <c r="A25" s="690" t="s">
        <v>93</v>
      </c>
      <c r="B25" s="236">
        <v>181.3</v>
      </c>
      <c r="C25" s="237">
        <v>159.5</v>
      </c>
      <c r="D25" s="236">
        <v>161.4</v>
      </c>
      <c r="E25" s="238">
        <v>141.5</v>
      </c>
      <c r="F25" s="237">
        <v>19.899999999999999</v>
      </c>
      <c r="G25" s="239">
        <v>18</v>
      </c>
    </row>
    <row r="26" spans="1:7" x14ac:dyDescent="0.2">
      <c r="A26" s="690"/>
      <c r="B26" s="219">
        <v>1</v>
      </c>
      <c r="C26" s="220">
        <v>0.87975999999999999</v>
      </c>
      <c r="D26" s="219">
        <v>0.89024000000000003</v>
      </c>
      <c r="E26" s="221">
        <v>0.87670000000000003</v>
      </c>
      <c r="F26" s="220">
        <v>0.10976</v>
      </c>
      <c r="G26" s="222">
        <v>0.90451999999999999</v>
      </c>
    </row>
    <row r="27" spans="1:7" x14ac:dyDescent="0.2">
      <c r="A27" s="690" t="s">
        <v>94</v>
      </c>
      <c r="B27" s="236">
        <v>38.9</v>
      </c>
      <c r="C27" s="237">
        <v>34.4</v>
      </c>
      <c r="D27" s="236">
        <v>38.9</v>
      </c>
      <c r="E27" s="238">
        <v>34.4</v>
      </c>
      <c r="F27" s="237">
        <v>0</v>
      </c>
      <c r="G27" s="239">
        <v>0</v>
      </c>
    </row>
    <row r="28" spans="1:7" x14ac:dyDescent="0.2">
      <c r="A28" s="690"/>
      <c r="B28" s="219">
        <v>1</v>
      </c>
      <c r="C28" s="220">
        <v>0.88431999999999999</v>
      </c>
      <c r="D28" s="219">
        <v>1</v>
      </c>
      <c r="E28" s="221">
        <v>0.88431999999999999</v>
      </c>
      <c r="F28" s="220" t="s">
        <v>452</v>
      </c>
      <c r="G28" s="222" t="s">
        <v>452</v>
      </c>
    </row>
    <row r="29" spans="1:7" x14ac:dyDescent="0.2">
      <c r="A29" s="690" t="s">
        <v>95</v>
      </c>
      <c r="B29" s="236">
        <v>90.9</v>
      </c>
      <c r="C29" s="237">
        <v>79.2</v>
      </c>
      <c r="D29" s="236">
        <v>83.1</v>
      </c>
      <c r="E29" s="238">
        <v>72.099999999999994</v>
      </c>
      <c r="F29" s="237">
        <v>7.8</v>
      </c>
      <c r="G29" s="239">
        <v>7.1</v>
      </c>
    </row>
    <row r="30" spans="1:7" x14ac:dyDescent="0.2">
      <c r="A30" s="690"/>
      <c r="B30" s="219">
        <v>1</v>
      </c>
      <c r="C30" s="220">
        <v>0.87129000000000001</v>
      </c>
      <c r="D30" s="219">
        <v>0.91418999999999995</v>
      </c>
      <c r="E30" s="221">
        <v>0.86763000000000001</v>
      </c>
      <c r="F30" s="220">
        <v>8.5809999999999997E-2</v>
      </c>
      <c r="G30" s="222">
        <v>0.91025999999999996</v>
      </c>
    </row>
    <row r="31" spans="1:7" ht="12.75" customHeight="1" x14ac:dyDescent="0.2">
      <c r="A31" s="690" t="s">
        <v>96</v>
      </c>
      <c r="B31" s="236">
        <v>55.7</v>
      </c>
      <c r="C31" s="237">
        <v>51.3</v>
      </c>
      <c r="D31" s="236">
        <v>47.8</v>
      </c>
      <c r="E31" s="238">
        <v>43.7</v>
      </c>
      <c r="F31" s="237">
        <v>7.9</v>
      </c>
      <c r="G31" s="239">
        <v>7.6</v>
      </c>
    </row>
    <row r="32" spans="1:7" x14ac:dyDescent="0.2">
      <c r="A32" s="690"/>
      <c r="B32" s="219">
        <v>1</v>
      </c>
      <c r="C32" s="220">
        <v>0.92101</v>
      </c>
      <c r="D32" s="219">
        <v>0.85816999999999999</v>
      </c>
      <c r="E32" s="221">
        <v>0.91422999999999999</v>
      </c>
      <c r="F32" s="220">
        <v>0.14183000000000001</v>
      </c>
      <c r="G32" s="222">
        <v>0.96203000000000005</v>
      </c>
    </row>
    <row r="33" spans="1:7" ht="12.75" customHeight="1" x14ac:dyDescent="0.2">
      <c r="A33" s="690" t="s">
        <v>97</v>
      </c>
      <c r="B33" s="236">
        <v>142.69999999999999</v>
      </c>
      <c r="C33" s="237">
        <v>123.8</v>
      </c>
      <c r="D33" s="236">
        <v>127.4</v>
      </c>
      <c r="E33" s="238">
        <v>110.7</v>
      </c>
      <c r="F33" s="237">
        <v>15.3</v>
      </c>
      <c r="G33" s="239">
        <v>13.1</v>
      </c>
    </row>
    <row r="34" spans="1:7" x14ac:dyDescent="0.2">
      <c r="A34" s="690"/>
      <c r="B34" s="219">
        <v>1</v>
      </c>
      <c r="C34" s="220">
        <v>0.86755000000000004</v>
      </c>
      <c r="D34" s="219">
        <v>0.89278000000000002</v>
      </c>
      <c r="E34" s="221">
        <v>0.86892000000000003</v>
      </c>
      <c r="F34" s="220">
        <v>0.10722</v>
      </c>
      <c r="G34" s="222">
        <v>0.85621000000000003</v>
      </c>
    </row>
    <row r="35" spans="1:7" x14ac:dyDescent="0.2">
      <c r="A35" s="707" t="s">
        <v>98</v>
      </c>
      <c r="B35" s="236">
        <v>65.400000000000006</v>
      </c>
      <c r="C35" s="237">
        <v>59.4</v>
      </c>
      <c r="D35" s="236">
        <v>59.6</v>
      </c>
      <c r="E35" s="238">
        <v>54.6</v>
      </c>
      <c r="F35" s="237">
        <v>5.8</v>
      </c>
      <c r="G35" s="239">
        <v>4.8</v>
      </c>
    </row>
    <row r="36" spans="1:7" x14ac:dyDescent="0.2">
      <c r="A36" s="692"/>
      <c r="B36" s="240">
        <v>1</v>
      </c>
      <c r="C36" s="241">
        <v>0.90825999999999996</v>
      </c>
      <c r="D36" s="240">
        <v>0.91130999999999995</v>
      </c>
      <c r="E36" s="242">
        <v>0.91610999999999998</v>
      </c>
      <c r="F36" s="241">
        <v>8.8690000000000005E-2</v>
      </c>
      <c r="G36" s="243">
        <v>0.82759000000000005</v>
      </c>
    </row>
    <row r="37" spans="1:7" ht="12.75" customHeight="1" x14ac:dyDescent="0.2">
      <c r="A37" s="688" t="s">
        <v>113</v>
      </c>
      <c r="B37" s="244">
        <v>3898.4</v>
      </c>
      <c r="C37" s="245">
        <v>3207.2</v>
      </c>
      <c r="D37" s="244">
        <v>3496.2</v>
      </c>
      <c r="E37" s="246">
        <v>2868.9</v>
      </c>
      <c r="F37" s="245">
        <v>402.2</v>
      </c>
      <c r="G37" s="247">
        <v>338.3</v>
      </c>
    </row>
    <row r="38" spans="1:7" ht="13.5" thickBot="1" x14ac:dyDescent="0.25">
      <c r="A38" s="689"/>
      <c r="B38" s="180">
        <v>1</v>
      </c>
      <c r="C38" s="181">
        <v>0.82269999999999999</v>
      </c>
      <c r="D38" s="180">
        <v>0.89683000000000002</v>
      </c>
      <c r="E38" s="214">
        <v>0.82057999999999998</v>
      </c>
      <c r="F38" s="181">
        <v>0.10317</v>
      </c>
      <c r="G38" s="182">
        <v>0.84111999999999998</v>
      </c>
    </row>
    <row r="40" spans="1:7" s="641" customFormat="1" ht="11.25" x14ac:dyDescent="0.2">
      <c r="A40" s="641" t="str">
        <f>"Anmerkungen. Datengrundlage: Volkshochschul-Statistik "&amp;Hilfswerte!B1&amp;"; Basis: "&amp;Tabelle1!$C$36&amp;" VHS."</f>
        <v>Anmerkungen. Datengrundlage: Volkshochschul-Statistik 2018; Basis: 874 VHS.</v>
      </c>
    </row>
    <row r="41" spans="1:7" x14ac:dyDescent="0.2">
      <c r="A41" s="640"/>
    </row>
    <row r="42" spans="1:7" x14ac:dyDescent="0.2">
      <c r="A42" s="650" t="s">
        <v>471</v>
      </c>
    </row>
    <row r="43" spans="1:7" x14ac:dyDescent="0.2">
      <c r="A43" s="650" t="s">
        <v>472</v>
      </c>
      <c r="E43" s="653" t="s">
        <v>461</v>
      </c>
    </row>
    <row r="44" spans="1:7" x14ac:dyDescent="0.2">
      <c r="A44" s="651"/>
    </row>
    <row r="45" spans="1:7" x14ac:dyDescent="0.2">
      <c r="A45" s="652" t="s">
        <v>473</v>
      </c>
    </row>
  </sheetData>
  <mergeCells count="22">
    <mergeCell ref="A7:A8"/>
    <mergeCell ref="A9:A10"/>
    <mergeCell ref="A11:A12"/>
    <mergeCell ref="A2:A4"/>
    <mergeCell ref="B2:G2"/>
    <mergeCell ref="B3:B4"/>
    <mergeCell ref="D3:E3"/>
    <mergeCell ref="F3:G3"/>
    <mergeCell ref="A5:A6"/>
    <mergeCell ref="A35:A36"/>
    <mergeCell ref="A37:A38"/>
    <mergeCell ref="A19:A20"/>
    <mergeCell ref="A21:A22"/>
    <mergeCell ref="A23:A24"/>
    <mergeCell ref="A25:A26"/>
    <mergeCell ref="A27:A28"/>
    <mergeCell ref="A29:A30"/>
    <mergeCell ref="A13:A14"/>
    <mergeCell ref="A15:A16"/>
    <mergeCell ref="A31:A32"/>
    <mergeCell ref="A33:A34"/>
    <mergeCell ref="A17:A18"/>
  </mergeCells>
  <conditionalFormatting sqref="A5:G5">
    <cfRule type="cellIs" dxfId="834" priority="53" stopIfTrue="1" operator="equal">
      <formula>0</formula>
    </cfRule>
  </conditionalFormatting>
  <conditionalFormatting sqref="A6:G6 A8:G8">
    <cfRule type="cellIs" dxfId="833" priority="52" stopIfTrue="1" operator="lessThan">
      <formula>0.0005</formula>
    </cfRule>
    <cfRule type="cellIs" dxfId="832" priority="51" stopIfTrue="1" operator="equal">
      <formula>1</formula>
    </cfRule>
  </conditionalFormatting>
  <conditionalFormatting sqref="A10:G10">
    <cfRule type="cellIs" dxfId="831" priority="43" stopIfTrue="1" operator="equal">
      <formula>1</formula>
    </cfRule>
    <cfRule type="cellIs" dxfId="830" priority="44" stopIfTrue="1" operator="lessThan">
      <formula>0.0005</formula>
    </cfRule>
  </conditionalFormatting>
  <conditionalFormatting sqref="A12:G12">
    <cfRule type="cellIs" dxfId="829" priority="40" stopIfTrue="1" operator="equal">
      <formula>1</formula>
    </cfRule>
    <cfRule type="cellIs" dxfId="828" priority="41" stopIfTrue="1" operator="lessThan">
      <formula>0.0005</formula>
    </cfRule>
  </conditionalFormatting>
  <conditionalFormatting sqref="A14:G14">
    <cfRule type="cellIs" dxfId="827" priority="38" stopIfTrue="1" operator="lessThan">
      <formula>0.0005</formula>
    </cfRule>
    <cfRule type="cellIs" dxfId="826" priority="37" stopIfTrue="1" operator="equal">
      <formula>1</formula>
    </cfRule>
  </conditionalFormatting>
  <conditionalFormatting sqref="A16:G16">
    <cfRule type="cellIs" dxfId="825" priority="35" stopIfTrue="1" operator="lessThan">
      <formula>0.0005</formula>
    </cfRule>
    <cfRule type="cellIs" dxfId="824" priority="34" stopIfTrue="1" operator="equal">
      <formula>1</formula>
    </cfRule>
  </conditionalFormatting>
  <conditionalFormatting sqref="A18:G18">
    <cfRule type="cellIs" dxfId="823" priority="31" stopIfTrue="1" operator="equal">
      <formula>1</formula>
    </cfRule>
    <cfRule type="cellIs" dxfId="822" priority="32" stopIfTrue="1" operator="lessThan">
      <formula>0.0005</formula>
    </cfRule>
  </conditionalFormatting>
  <conditionalFormatting sqref="A20:G20">
    <cfRule type="cellIs" dxfId="821" priority="29" stopIfTrue="1" operator="lessThan">
      <formula>0.0005</formula>
    </cfRule>
    <cfRule type="cellIs" dxfId="820" priority="28" stopIfTrue="1" operator="equal">
      <formula>1</formula>
    </cfRule>
  </conditionalFormatting>
  <conditionalFormatting sqref="A22:G22">
    <cfRule type="cellIs" dxfId="819" priority="26" stopIfTrue="1" operator="lessThan">
      <formula>0.0005</formula>
    </cfRule>
    <cfRule type="cellIs" dxfId="818" priority="25" stopIfTrue="1" operator="equal">
      <formula>1</formula>
    </cfRule>
  </conditionalFormatting>
  <conditionalFormatting sqref="A24:G24">
    <cfRule type="cellIs" dxfId="817" priority="23" stopIfTrue="1" operator="lessThan">
      <formula>0.0005</formula>
    </cfRule>
    <cfRule type="cellIs" dxfId="816" priority="22" stopIfTrue="1" operator="equal">
      <formula>1</formula>
    </cfRule>
  </conditionalFormatting>
  <conditionalFormatting sqref="A26:G26">
    <cfRule type="cellIs" dxfId="815" priority="19" stopIfTrue="1" operator="equal">
      <formula>1</formula>
    </cfRule>
    <cfRule type="cellIs" dxfId="814" priority="20" stopIfTrue="1" operator="lessThan">
      <formula>0.0005</formula>
    </cfRule>
  </conditionalFormatting>
  <conditionalFormatting sqref="A28:G28">
    <cfRule type="cellIs" dxfId="813" priority="17" stopIfTrue="1" operator="lessThan">
      <formula>0.0005</formula>
    </cfRule>
    <cfRule type="cellIs" dxfId="812" priority="16" stopIfTrue="1" operator="equal">
      <formula>1</formula>
    </cfRule>
  </conditionalFormatting>
  <conditionalFormatting sqref="A30:G30">
    <cfRule type="cellIs" dxfId="811" priority="13" stopIfTrue="1" operator="equal">
      <formula>1</formula>
    </cfRule>
    <cfRule type="cellIs" dxfId="810" priority="14" stopIfTrue="1" operator="lessThan">
      <formula>0.0005</formula>
    </cfRule>
  </conditionalFormatting>
  <conditionalFormatting sqref="A32:G32">
    <cfRule type="cellIs" dxfId="809" priority="10" stopIfTrue="1" operator="equal">
      <formula>1</formula>
    </cfRule>
    <cfRule type="cellIs" dxfId="808" priority="11" stopIfTrue="1" operator="lessThan">
      <formula>0.0005</formula>
    </cfRule>
  </conditionalFormatting>
  <conditionalFormatting sqref="A34:G34">
    <cfRule type="cellIs" dxfId="807" priority="8" stopIfTrue="1" operator="lessThan">
      <formula>0.0005</formula>
    </cfRule>
    <cfRule type="cellIs" dxfId="806" priority="7" stopIfTrue="1" operator="equal">
      <formula>1</formula>
    </cfRule>
  </conditionalFormatting>
  <conditionalFormatting sqref="A35:G35">
    <cfRule type="cellIs" dxfId="805" priority="6" stopIfTrue="1" operator="equal">
      <formula>0</formula>
    </cfRule>
  </conditionalFormatting>
  <conditionalFormatting sqref="A36:G36">
    <cfRule type="cellIs" dxfId="804" priority="4" stopIfTrue="1" operator="equal">
      <formula>1</formula>
    </cfRule>
    <cfRule type="cellIs" dxfId="803" priority="5" stopIfTrue="1" operator="lessThan">
      <formula>0.0005</formula>
    </cfRule>
  </conditionalFormatting>
  <conditionalFormatting sqref="A37:G37">
    <cfRule type="cellIs" dxfId="802" priority="3" stopIfTrue="1" operator="equal">
      <formula>0</formula>
    </cfRule>
  </conditionalFormatting>
  <conditionalFormatting sqref="A38:G38">
    <cfRule type="cellIs" dxfId="801" priority="2" stopIfTrue="1" operator="lessThan">
      <formula>0.0005</formula>
    </cfRule>
    <cfRule type="cellIs" dxfId="800" priority="1" stopIfTrue="1" operator="equal">
      <formula>1</formula>
    </cfRule>
  </conditionalFormatting>
  <conditionalFormatting sqref="B7:G7">
    <cfRule type="cellIs" dxfId="799" priority="59" stopIfTrue="1" operator="equal">
      <formula>0</formula>
    </cfRule>
  </conditionalFormatting>
  <conditionalFormatting sqref="B9:G9">
    <cfRule type="cellIs" dxfId="798" priority="45" stopIfTrue="1" operator="equal">
      <formula>0</formula>
    </cfRule>
  </conditionalFormatting>
  <conditionalFormatting sqref="B11:G11">
    <cfRule type="cellIs" dxfId="797" priority="42" stopIfTrue="1" operator="equal">
      <formula>0</formula>
    </cfRule>
  </conditionalFormatting>
  <conditionalFormatting sqref="B13:G13">
    <cfRule type="cellIs" dxfId="796" priority="39" stopIfTrue="1" operator="equal">
      <formula>0</formula>
    </cfRule>
  </conditionalFormatting>
  <conditionalFormatting sqref="B15:G15">
    <cfRule type="cellIs" dxfId="795" priority="36" stopIfTrue="1" operator="equal">
      <formula>0</formula>
    </cfRule>
  </conditionalFormatting>
  <conditionalFormatting sqref="B17:G17">
    <cfRule type="cellIs" dxfId="794" priority="33" stopIfTrue="1" operator="equal">
      <formula>0</formula>
    </cfRule>
  </conditionalFormatting>
  <conditionalFormatting sqref="B19:G19">
    <cfRule type="cellIs" dxfId="793" priority="30" stopIfTrue="1" operator="equal">
      <formula>0</formula>
    </cfRule>
  </conditionalFormatting>
  <conditionalFormatting sqref="B21:G21">
    <cfRule type="cellIs" dxfId="792" priority="27" stopIfTrue="1" operator="equal">
      <formula>0</formula>
    </cfRule>
  </conditionalFormatting>
  <conditionalFormatting sqref="B23:G23">
    <cfRule type="cellIs" dxfId="791" priority="24" stopIfTrue="1" operator="equal">
      <formula>0</formula>
    </cfRule>
  </conditionalFormatting>
  <conditionalFormatting sqref="B25:G25">
    <cfRule type="cellIs" dxfId="790" priority="21" stopIfTrue="1" operator="equal">
      <formula>0</formula>
    </cfRule>
  </conditionalFormatting>
  <conditionalFormatting sqref="B27:G27">
    <cfRule type="cellIs" dxfId="789" priority="18" stopIfTrue="1" operator="equal">
      <formula>0</formula>
    </cfRule>
  </conditionalFormatting>
  <conditionalFormatting sqref="B29:G29">
    <cfRule type="cellIs" dxfId="788" priority="15" stopIfTrue="1" operator="equal">
      <formula>0</formula>
    </cfRule>
  </conditionalFormatting>
  <conditionalFormatting sqref="B31:G31">
    <cfRule type="cellIs" dxfId="787" priority="12" stopIfTrue="1" operator="equal">
      <formula>0</formula>
    </cfRule>
  </conditionalFormatting>
  <conditionalFormatting sqref="B33:G33">
    <cfRule type="cellIs" dxfId="786" priority="9" stopIfTrue="1" operator="equal">
      <formula>0</formula>
    </cfRule>
  </conditionalFormatting>
  <hyperlinks>
    <hyperlink ref="A45" r:id="rId1" display="Publikation und Tabellen stehen unter der Lizenz CC BY-SA DEED 4.0." xr:uid="{964FB842-F151-4F53-B4D1-EE8DEB6171BE}"/>
    <hyperlink ref="E43" r:id="rId2" xr:uid="{AE470DF4-DCDF-42F1-B10B-2272FA94B34B}"/>
  </hyperlinks>
  <pageMargins left="0.7" right="0.7" top="0.78740157499999996" bottom="0.78740157499999996" header="0.3" footer="0.3"/>
  <pageSetup paperSize="9" scale="93" orientation="portrait" horizontalDpi="4294967295" verticalDpi="4294967295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47</vt:i4>
      </vt:variant>
      <vt:variant>
        <vt:lpstr>Benannte Bereiche</vt:lpstr>
      </vt:variant>
      <vt:variant>
        <vt:i4>44</vt:i4>
      </vt:variant>
    </vt:vector>
  </HeadingPairs>
  <TitlesOfParts>
    <vt:vector size="91" baseType="lpstr">
      <vt:lpstr>Hilfswerte</vt:lpstr>
      <vt:lpstr>Vorblatt</vt:lpstr>
      <vt:lpstr>Inhaltsverzeichnis</vt:lpstr>
      <vt:lpstr>Tabelle1</vt:lpstr>
      <vt:lpstr>Tabelle 1.1</vt:lpstr>
      <vt:lpstr>Tabelle 2</vt:lpstr>
      <vt:lpstr>Tabelle 2.1</vt:lpstr>
      <vt:lpstr>Tabelle 2.2 </vt:lpstr>
      <vt:lpstr>Tabelle 2.3</vt:lpstr>
      <vt:lpstr>Tabelle 2.4</vt:lpstr>
      <vt:lpstr>Tabelle 2.5</vt:lpstr>
      <vt:lpstr>Tabelle 3</vt:lpstr>
      <vt:lpstr>Tabelle 4</vt:lpstr>
      <vt:lpstr>Tabelle 5</vt:lpstr>
      <vt:lpstr>Tabelle 6</vt:lpstr>
      <vt:lpstr>Tabelle 7</vt:lpstr>
      <vt:lpstr>Tabelle 8</vt:lpstr>
      <vt:lpstr>Tabelle 8.1</vt:lpstr>
      <vt:lpstr>Tabelle 8.2</vt:lpstr>
      <vt:lpstr>Tabelle 8.3</vt:lpstr>
      <vt:lpstr>Tabelle 8.4</vt:lpstr>
      <vt:lpstr>Tabelle 8.5</vt:lpstr>
      <vt:lpstr>Tabelle 9</vt:lpstr>
      <vt:lpstr>Tabelle 9.1</vt:lpstr>
      <vt:lpstr>Tabelle 10</vt:lpstr>
      <vt:lpstr>Tabelle 11</vt:lpstr>
      <vt:lpstr>Tabelle 12</vt:lpstr>
      <vt:lpstr>Tabelle 13</vt:lpstr>
      <vt:lpstr>Tabelle 14</vt:lpstr>
      <vt:lpstr>Tabelle 15</vt:lpstr>
      <vt:lpstr>Tabelle 16</vt:lpstr>
      <vt:lpstr>Tabelle 17</vt:lpstr>
      <vt:lpstr>Tabelle 17.1</vt:lpstr>
      <vt:lpstr>Tabelle 18</vt:lpstr>
      <vt:lpstr>Tabelle 19</vt:lpstr>
      <vt:lpstr>Tabelle 20</vt:lpstr>
      <vt:lpstr>Tabelle 21</vt:lpstr>
      <vt:lpstr>Tabelle 22</vt:lpstr>
      <vt:lpstr>Tabelle 23</vt:lpstr>
      <vt:lpstr>Tabelle 24</vt:lpstr>
      <vt:lpstr>Tabelle 25</vt:lpstr>
      <vt:lpstr>Tabelle 26</vt:lpstr>
      <vt:lpstr>Tabelle 27</vt:lpstr>
      <vt:lpstr>Tabelle 28</vt:lpstr>
      <vt:lpstr>Tabelle 29</vt:lpstr>
      <vt:lpstr>Tabelle 30</vt:lpstr>
      <vt:lpstr>Abb. 10 Geschlecht (Spinnengraf</vt:lpstr>
      <vt:lpstr>'Abb. 10 Geschlecht (Spinnengraf'!Druckbereich</vt:lpstr>
      <vt:lpstr>'Tabelle 1.1'!Druckbereich</vt:lpstr>
      <vt:lpstr>'Tabelle 10'!Druckbereich</vt:lpstr>
      <vt:lpstr>'Tabelle 11'!Druckbereich</vt:lpstr>
      <vt:lpstr>'Tabelle 12'!Druckbereich</vt:lpstr>
      <vt:lpstr>'Tabelle 13'!Druckbereich</vt:lpstr>
      <vt:lpstr>'Tabelle 14'!Druckbereich</vt:lpstr>
      <vt:lpstr>'Tabelle 15'!Druckbereich</vt:lpstr>
      <vt:lpstr>'Tabelle 16'!Druckbereich</vt:lpstr>
      <vt:lpstr>'Tabelle 17'!Druckbereich</vt:lpstr>
      <vt:lpstr>'Tabelle 18'!Druckbereich</vt:lpstr>
      <vt:lpstr>'Tabelle 19'!Druckbereich</vt:lpstr>
      <vt:lpstr>'Tabelle 2'!Druckbereich</vt:lpstr>
      <vt:lpstr>'Tabelle 2.1'!Druckbereich</vt:lpstr>
      <vt:lpstr>'Tabelle 2.2 '!Druckbereich</vt:lpstr>
      <vt:lpstr>'Tabelle 2.3'!Druckbereich</vt:lpstr>
      <vt:lpstr>'Tabelle 2.4'!Druckbereich</vt:lpstr>
      <vt:lpstr>'Tabelle 2.5'!Druckbereich</vt:lpstr>
      <vt:lpstr>'Tabelle 20'!Druckbereich</vt:lpstr>
      <vt:lpstr>'Tabelle 21'!Druckbereich</vt:lpstr>
      <vt:lpstr>'Tabelle 22'!Druckbereich</vt:lpstr>
      <vt:lpstr>'Tabelle 23'!Druckbereich</vt:lpstr>
      <vt:lpstr>'Tabelle 24'!Druckbereich</vt:lpstr>
      <vt:lpstr>'Tabelle 25'!Druckbereich</vt:lpstr>
      <vt:lpstr>'Tabelle 26'!Druckbereich</vt:lpstr>
      <vt:lpstr>'Tabelle 27'!Druckbereich</vt:lpstr>
      <vt:lpstr>'Tabelle 28'!Druckbereich</vt:lpstr>
      <vt:lpstr>'Tabelle 29'!Druckbereich</vt:lpstr>
      <vt:lpstr>'Tabelle 3'!Druckbereich</vt:lpstr>
      <vt:lpstr>'Tabelle 30'!Druckbereich</vt:lpstr>
      <vt:lpstr>'Tabelle 4'!Druckbereich</vt:lpstr>
      <vt:lpstr>'Tabelle 5'!Druckbereich</vt:lpstr>
      <vt:lpstr>'Tabelle 6'!Druckbereich</vt:lpstr>
      <vt:lpstr>'Tabelle 7'!Druckbereich</vt:lpstr>
      <vt:lpstr>'Tabelle 8'!Druckbereich</vt:lpstr>
      <vt:lpstr>'Tabelle 8.1'!Druckbereich</vt:lpstr>
      <vt:lpstr>'Tabelle 8.2'!Druckbereich</vt:lpstr>
      <vt:lpstr>'Tabelle 8.3'!Druckbereich</vt:lpstr>
      <vt:lpstr>'Tabelle 8.4'!Druckbereich</vt:lpstr>
      <vt:lpstr>'Tabelle 8.5'!Druckbereich</vt:lpstr>
      <vt:lpstr>'Tabelle 9'!Druckbereich</vt:lpstr>
      <vt:lpstr>'Tabelle 9.1'!Druckbereich</vt:lpstr>
      <vt:lpstr>Tabelle1!Druckbereich</vt:lpstr>
      <vt:lpstr>'Tabelle 9'!Drucktitel</vt:lpstr>
    </vt:vector>
  </TitlesOfParts>
  <Company>DIE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Pehl</dc:creator>
  <cp:lastModifiedBy>Horn, Heike</cp:lastModifiedBy>
  <cp:lastPrinted>2019-09-13T09:02:03Z</cp:lastPrinted>
  <dcterms:created xsi:type="dcterms:W3CDTF">1998-07-28T08:35:22Z</dcterms:created>
  <dcterms:modified xsi:type="dcterms:W3CDTF">2025-10-09T11:56:25Z</dcterms:modified>
</cp:coreProperties>
</file>