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VHS_Statistik\Berichtsjahre\Planung_Doku_BJ2024\Jahresband\fuerHomepage\"/>
    </mc:Choice>
  </mc:AlternateContent>
  <xr:revisionPtr revIDLastSave="0" documentId="13_ncr:1_{FB80ADD2-4857-40E6-B712-C62FB48FE285}" xr6:coauthVersionLast="47" xr6:coauthVersionMax="47" xr10:uidLastSave="{00000000-0000-0000-0000-000000000000}"/>
  <bookViews>
    <workbookView xWindow="4425" yWindow="1605" windowWidth="21600" windowHeight="15225" tabRatio="923" firstSheet="1" activeTab="1" xr2:uid="{19EF466F-049D-44D6-9500-467C87B62A0D}"/>
  </bookViews>
  <sheets>
    <sheet name="Hilfswerte" sheetId="104" state="hidden" r:id="rId1"/>
    <sheet name="Vorblatt" sheetId="169" r:id="rId2"/>
    <sheet name="Inhaltsverzeichnis" sheetId="168" r:id="rId3"/>
    <sheet name="Tabelle1" sheetId="1" r:id="rId4"/>
    <sheet name="Tabelle 1.1" sheetId="77" r:id="rId5"/>
    <sheet name="Tabelle 2" sheetId="105" r:id="rId6"/>
    <sheet name="Tabelle 2.1" sheetId="106" r:id="rId7"/>
    <sheet name="Tabelle 2.2 " sheetId="107" r:id="rId8"/>
    <sheet name="Tabelle 2.3" sheetId="108" r:id="rId9"/>
    <sheet name="Tabelle 2.4" sheetId="109" r:id="rId10"/>
    <sheet name="Tabelle 2.5" sheetId="110" r:id="rId11"/>
    <sheet name="Tabelle 3" sheetId="111" r:id="rId12"/>
    <sheet name="Tabelle 4" sheetId="112" r:id="rId13"/>
    <sheet name="Tabelle 5" sheetId="113" r:id="rId14"/>
    <sheet name="Tabelle 6" sheetId="114" r:id="rId15"/>
    <sheet name="Tabelle 7" sheetId="115" r:id="rId16"/>
    <sheet name="Tabelle 8" sheetId="116" r:id="rId17"/>
    <sheet name="Tabelle 8.1" sheetId="117" r:id="rId18"/>
    <sheet name="Tabelle 8.2" sheetId="118" r:id="rId19"/>
    <sheet name="Tabelle 8.3" sheetId="119" r:id="rId20"/>
    <sheet name="Tabelle 8.4" sheetId="120" r:id="rId21"/>
    <sheet name="Tabelle 8.5" sheetId="121" r:id="rId22"/>
    <sheet name="Tabelle 9" sheetId="122" r:id="rId23"/>
    <sheet name="Tabelle 9.1" sheetId="123" r:id="rId24"/>
    <sheet name="Tabelle 10" sheetId="124" r:id="rId25"/>
    <sheet name="Tabelle 11" sheetId="125" r:id="rId26"/>
    <sheet name="Tabelle 12" sheetId="126" r:id="rId27"/>
    <sheet name="Tabelle 13" sheetId="127" r:id="rId28"/>
    <sheet name="Tabelle 14" sheetId="128" r:id="rId29"/>
    <sheet name="Tabelle 15" sheetId="129" r:id="rId30"/>
    <sheet name="Tabelle 16" sheetId="130" r:id="rId31"/>
    <sheet name="Tabelle 17" sheetId="131" r:id="rId32"/>
    <sheet name="Tabelle 17.1" sheetId="132" r:id="rId33"/>
    <sheet name="Tabelle 18" sheetId="133" r:id="rId34"/>
    <sheet name="Tabelle 19" sheetId="134" r:id="rId35"/>
    <sheet name="Tabelle 20" sheetId="135" r:id="rId36"/>
    <sheet name="Tabelle 21" sheetId="136" r:id="rId37"/>
    <sheet name="Tabelle 22" sheetId="137" r:id="rId38"/>
    <sheet name="Tabelle 23" sheetId="138" r:id="rId39"/>
    <sheet name="Tabelle 24" sheetId="139" r:id="rId40"/>
    <sheet name="Tabelle 25" sheetId="140" r:id="rId41"/>
    <sheet name="Tabelle 26" sheetId="141" r:id="rId42"/>
    <sheet name="Tabelle 27" sheetId="142" r:id="rId43"/>
    <sheet name="Tabelle 28" sheetId="143" r:id="rId44"/>
    <sheet name="Tabelle 29" sheetId="144" r:id="rId45"/>
    <sheet name="Tabelle 30" sheetId="145" r:id="rId46"/>
    <sheet name="Tabelle 31" sheetId="146" r:id="rId47"/>
    <sheet name="Tabelle 32" sheetId="147" r:id="rId48"/>
    <sheet name="Tabelle 33" sheetId="148" r:id="rId49"/>
    <sheet name="Tabelle 34" sheetId="149" r:id="rId50"/>
    <sheet name="Tabelle 35" sheetId="150" r:id="rId51"/>
    <sheet name="Tabelle 36" sheetId="151" r:id="rId52"/>
    <sheet name="Abb. 10 Geschlecht (Spinnengraf" sheetId="162" state="hidden" r:id="rId53"/>
  </sheets>
  <definedNames>
    <definedName name="_xlnm.Print_Area" localSheetId="52">'Abb. 10 Geschlecht (Spinnengraf'!$A$1:$K$33</definedName>
    <definedName name="_xlnm.Print_Area" localSheetId="2">Inhaltsverzeichnis!$A$1:$B$66</definedName>
    <definedName name="_xlnm.Print_Area" localSheetId="4">'Tabelle 1.1'!$A$1:$E$43</definedName>
    <definedName name="_xlnm.Print_Area" localSheetId="24">'Tabelle 10'!$A$1:$I$27</definedName>
    <definedName name="_xlnm.Print_Area" localSheetId="25">'Tabelle 11'!$A$1:$AP$45</definedName>
    <definedName name="_xlnm.Print_Area" localSheetId="26">'Tabelle 12'!$A$1:$M$26</definedName>
    <definedName name="_xlnm.Print_Area" localSheetId="27">'Tabelle 13'!$A$1:$T$28</definedName>
    <definedName name="_xlnm.Print_Area" localSheetId="28">'Tabelle 14'!$A$1:$BJ$28</definedName>
    <definedName name="_xlnm.Print_Area" localSheetId="29">'Tabelle 15'!$A$1:$K$27</definedName>
    <definedName name="_xlnm.Print_Area" localSheetId="30">'Tabelle 16'!$A$1:$S$45</definedName>
    <definedName name="_xlnm.Print_Area" localSheetId="31">'Tabelle 17'!$A$1:$Z$45</definedName>
    <definedName name="_xlnm.Print_Area" localSheetId="33">'Tabelle 18'!$A$1:$Z$45</definedName>
    <definedName name="_xlnm.Print_Area" localSheetId="34">'Tabelle 19'!$A$1:$AH$45</definedName>
    <definedName name="_xlnm.Print_Area" localSheetId="5">'Tabelle 2'!$A$1:$M$45</definedName>
    <definedName name="_xlnm.Print_Area" localSheetId="6">'Tabelle 2.1'!$A$1:$I$45</definedName>
    <definedName name="_xlnm.Print_Area" localSheetId="7">'Tabelle 2.2 '!$A$1:$AK$46</definedName>
    <definedName name="_xlnm.Print_Area" localSheetId="8">'Tabelle 2.3'!$A$1:$I$45</definedName>
    <definedName name="_xlnm.Print_Area" localSheetId="9">'Tabelle 2.4'!$A$1:$I$45</definedName>
    <definedName name="_xlnm.Print_Area" localSheetId="10">'Tabelle 2.5'!$A$1:$H$45</definedName>
    <definedName name="_xlnm.Print_Area" localSheetId="35">'Tabelle 20'!$A$1:$Z$45</definedName>
    <definedName name="_xlnm.Print_Area" localSheetId="36">'Tabelle 21'!$A$1:$AC$45</definedName>
    <definedName name="_xlnm.Print_Area" localSheetId="37">'Tabelle 22'!$A$1:$M$46</definedName>
    <definedName name="_xlnm.Print_Area" localSheetId="38">'Tabelle 23'!$A$1:$E$27</definedName>
    <definedName name="_xlnm.Print_Area" localSheetId="39">'Tabelle 24'!$A$1:$M$45</definedName>
    <definedName name="_xlnm.Print_Area" localSheetId="40">'Tabelle 25'!$A$1:$D$27</definedName>
    <definedName name="_xlnm.Print_Area" localSheetId="41">'Tabelle 26'!$A$1:$D$27</definedName>
    <definedName name="_xlnm.Print_Area" localSheetId="42">'Tabelle 27'!$A$1:$D$27</definedName>
    <definedName name="_xlnm.Print_Area" localSheetId="43">'Tabelle 28'!$A$1:$AK$48</definedName>
    <definedName name="_xlnm.Print_Area" localSheetId="44">'Tabelle 29'!$A$1:$Q$28</definedName>
    <definedName name="_xlnm.Print_Area" localSheetId="11">'Tabelle 3'!$A$1:$M$45</definedName>
    <definedName name="_xlnm.Print_Area" localSheetId="45">'Tabelle 30'!$A$1:$I$27</definedName>
    <definedName name="_xlnm.Print_Area" localSheetId="46">'Tabelle 31'!$A$1:$I$26</definedName>
    <definedName name="_xlnm.Print_Area" localSheetId="47">'Tabelle 32'!$A$1:$X$34</definedName>
    <definedName name="_xlnm.Print_Area" localSheetId="48">'Tabelle 33'!$A$1:$G$34</definedName>
    <definedName name="_xlnm.Print_Area" localSheetId="51">'Tabelle 36'!$A$1:$V$34</definedName>
    <definedName name="_xlnm.Print_Area" localSheetId="12">'Tabelle 4'!$A$1:$R$47</definedName>
    <definedName name="_xlnm.Print_Area" localSheetId="13">'Tabelle 5'!$A$1:$M$45</definedName>
    <definedName name="_xlnm.Print_Area" localSheetId="14">'Tabelle 6'!$A$1:$E$43</definedName>
    <definedName name="_xlnm.Print_Area" localSheetId="15">'Tabelle 7'!$A$1:$Q$44</definedName>
    <definedName name="_xlnm.Print_Area" localSheetId="16">'Tabelle 8'!$A$1:$Z$45</definedName>
    <definedName name="_xlnm.Print_Area" localSheetId="17">'Tabelle 8.1'!$A$1:$P$47</definedName>
    <definedName name="_xlnm.Print_Area" localSheetId="18">'Tabelle 8.2'!$A$1:$Z$46</definedName>
    <definedName name="_xlnm.Print_Area" localSheetId="19">'Tabelle 8.3'!$A$1:$Z$46</definedName>
    <definedName name="_xlnm.Print_Area" localSheetId="20">'Tabelle 8.4'!$A$1:$Z$46</definedName>
    <definedName name="_xlnm.Print_Area" localSheetId="21">'Tabelle 8.5'!$A$1:$Z$46</definedName>
    <definedName name="_xlnm.Print_Area" localSheetId="22">'Tabelle 9'!$A$1:$J$112</definedName>
    <definedName name="_xlnm.Print_Area" localSheetId="23">'Tabelle 9.1'!$A$1:$M$46</definedName>
    <definedName name="_xlnm.Print_Area" localSheetId="3">Tabelle1!$A$1:$M$44</definedName>
    <definedName name="_xlnm.Print_Titles" localSheetId="22">'Tabelle 9'!$1:$2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36" l="1"/>
  <c r="A1" i="136"/>
  <c r="A43" i="168" s="1"/>
  <c r="A1" i="106"/>
  <c r="A7" i="168" s="1"/>
  <c r="N40" i="133"/>
  <c r="L23" i="127"/>
  <c r="AV23" i="128"/>
  <c r="AG23" i="128"/>
  <c r="R23" i="128"/>
  <c r="N40" i="131"/>
  <c r="A40" i="131"/>
  <c r="A21" i="126"/>
  <c r="AD40" i="125"/>
  <c r="Q40" i="125"/>
  <c r="N40" i="121"/>
  <c r="A40" i="121"/>
  <c r="N40" i="120"/>
  <c r="A40" i="120"/>
  <c r="N40" i="119"/>
  <c r="A40" i="119"/>
  <c r="N40" i="118"/>
  <c r="M41" i="107"/>
  <c r="A41" i="107"/>
  <c r="A40" i="106"/>
  <c r="A40" i="105"/>
  <c r="A40" i="113"/>
  <c r="A42" i="112"/>
  <c r="A40" i="111"/>
  <c r="A40" i="110"/>
  <c r="A40" i="109"/>
  <c r="A40" i="108"/>
  <c r="AB41" i="107"/>
  <c r="A49" i="168"/>
  <c r="A41" i="168"/>
  <c r="A27" i="168"/>
  <c r="A21" i="168"/>
  <c r="A9" i="169"/>
  <c r="H39" i="162"/>
  <c r="F40" i="162"/>
  <c r="B39" i="162"/>
  <c r="A1" i="151"/>
  <c r="A66" i="168" s="1"/>
  <c r="A1" i="150"/>
  <c r="A65" i="168" s="1"/>
  <c r="A1" i="149"/>
  <c r="A64" i="168" s="1"/>
  <c r="A1" i="148"/>
  <c r="A63" i="168" s="1"/>
  <c r="A1" i="147"/>
  <c r="A60" i="168" s="1"/>
  <c r="I40" i="162"/>
  <c r="I39" i="162"/>
  <c r="D40" i="162"/>
  <c r="B40" i="162"/>
  <c r="G40" i="162"/>
  <c r="E40" i="162"/>
  <c r="F39" i="162"/>
  <c r="H40" i="162"/>
  <c r="D39" i="162"/>
  <c r="E39" i="162"/>
  <c r="A1" i="117"/>
  <c r="A22" i="168" s="1"/>
  <c r="A1" i="128"/>
  <c r="A33" i="168" s="1"/>
  <c r="A1" i="145"/>
  <c r="A59" i="168" s="1"/>
  <c r="T1" i="143"/>
  <c r="N1" i="135"/>
  <c r="N1" i="131"/>
  <c r="A29" i="150"/>
  <c r="A29" i="147"/>
  <c r="A22" i="140"/>
  <c r="T41" i="143"/>
  <c r="Q40" i="136"/>
  <c r="A21" i="146"/>
  <c r="A40" i="139"/>
  <c r="A40" i="116"/>
  <c r="L1" i="127"/>
  <c r="A1" i="127"/>
  <c r="A32" i="168" s="1"/>
  <c r="A1" i="123"/>
  <c r="A28" i="168" s="1"/>
  <c r="A1" i="126"/>
  <c r="A31" i="168" s="1"/>
  <c r="A1" i="124"/>
  <c r="A29" i="168" s="1"/>
  <c r="A1" i="122"/>
  <c r="A1" i="110"/>
  <c r="A11" i="168" s="1"/>
  <c r="A1" i="118"/>
  <c r="A23" i="168" s="1"/>
  <c r="A1" i="112"/>
  <c r="A16" i="168" s="1"/>
  <c r="A1" i="120"/>
  <c r="A25" i="168" s="1"/>
  <c r="A1" i="107"/>
  <c r="A8" i="168" s="1"/>
  <c r="M1" i="107"/>
  <c r="AB1" i="107" s="1"/>
  <c r="A1" i="111"/>
  <c r="A12" i="168" s="1"/>
  <c r="A1" i="113"/>
  <c r="A17" i="168" s="1"/>
  <c r="A1" i="115"/>
  <c r="A13" i="168" s="1"/>
  <c r="N1" i="118"/>
  <c r="A1" i="108"/>
  <c r="A9" i="168" s="1"/>
  <c r="A1" i="116"/>
  <c r="A1" i="119"/>
  <c r="A24" i="168" s="1"/>
  <c r="A1" i="105"/>
  <c r="A6" i="168" s="1"/>
  <c r="A1" i="109"/>
  <c r="A10" i="168" s="1"/>
  <c r="N1" i="116"/>
  <c r="N1" i="119"/>
  <c r="A1" i="77"/>
  <c r="A5" i="168" s="1"/>
  <c r="A1" i="1"/>
  <c r="A4" i="168" s="1"/>
  <c r="G39" i="162"/>
  <c r="C39" i="162"/>
  <c r="C40" i="162"/>
  <c r="A40" i="117"/>
  <c r="A107" i="122"/>
  <c r="A22" i="141"/>
  <c r="AC41" i="143"/>
  <c r="A38" i="114"/>
  <c r="N40" i="135"/>
  <c r="A40" i="118"/>
  <c r="A41" i="123"/>
  <c r="A23" i="127"/>
  <c r="S29" i="147"/>
  <c r="A1" i="130"/>
  <c r="A35" i="168" s="1"/>
  <c r="A1" i="133"/>
  <c r="A40" i="168" s="1"/>
  <c r="A1" i="137"/>
  <c r="A46" i="168" s="1"/>
  <c r="A1" i="141"/>
  <c r="A50" i="168" s="1"/>
  <c r="A1" i="121"/>
  <c r="A26" i="168" s="1"/>
  <c r="A1" i="144"/>
  <c r="A55" i="168" s="1"/>
  <c r="A1" i="140"/>
  <c r="A1" i="125"/>
  <c r="A30" i="168" s="1"/>
  <c r="A39" i="1"/>
  <c r="A23" i="128"/>
  <c r="R40" i="134"/>
  <c r="A32" i="162"/>
  <c r="A40" i="132"/>
  <c r="I29" i="147"/>
  <c r="A22" i="129"/>
  <c r="A40" i="135"/>
  <c r="A22" i="138"/>
  <c r="A1" i="129"/>
  <c r="A34" i="168" s="1"/>
  <c r="N1" i="133"/>
  <c r="A1" i="142"/>
  <c r="A51" i="168" s="1"/>
  <c r="AC1" i="143"/>
  <c r="R1" i="128"/>
  <c r="C3" i="1"/>
  <c r="AD1" i="125"/>
  <c r="A1" i="162"/>
  <c r="I40" i="130"/>
  <c r="A29" i="151"/>
  <c r="A29" i="148"/>
  <c r="I1" i="130"/>
  <c r="K1" i="143"/>
  <c r="R1" i="134"/>
  <c r="A1" i="131"/>
  <c r="A38" i="168" s="1"/>
  <c r="A1" i="146"/>
  <c r="A56" i="168" s="1"/>
  <c r="A1" i="132"/>
  <c r="A39" i="168" s="1"/>
  <c r="A1" i="114"/>
  <c r="A18" i="168" s="1"/>
  <c r="A41" i="137"/>
  <c r="A22" i="142"/>
  <c r="A41" i="143"/>
  <c r="A40" i="134"/>
  <c r="A39" i="115"/>
  <c r="A40" i="125"/>
  <c r="A1" i="135"/>
  <c r="A42" i="168" s="1"/>
  <c r="A1" i="134"/>
  <c r="N1" i="120"/>
  <c r="AV1" i="128"/>
  <c r="A1" i="139"/>
  <c r="A48" i="168" s="1"/>
  <c r="K41" i="143"/>
  <c r="A29" i="149"/>
  <c r="A40" i="130"/>
  <c r="A40" i="133"/>
  <c r="A21" i="124"/>
  <c r="A22" i="145"/>
  <c r="N40" i="116"/>
  <c r="A40" i="136"/>
  <c r="A1" i="143"/>
  <c r="A54" i="168" s="1"/>
  <c r="A1" i="138"/>
  <c r="A47" i="168" s="1"/>
  <c r="N1" i="121"/>
  <c r="AG1" i="128"/>
  <c r="Q1" i="125"/>
  <c r="A23" i="144" l="1"/>
</calcChain>
</file>

<file path=xl/sharedStrings.xml><?xml version="1.0" encoding="utf-8"?>
<sst xmlns="http://schemas.openxmlformats.org/spreadsheetml/2006/main" count="6346" uniqueCount="527">
  <si>
    <t>Einwohner</t>
  </si>
  <si>
    <t>Politik -
Gesellschaft -
Umwelt</t>
  </si>
  <si>
    <t>Kultur -
Gestalten</t>
  </si>
  <si>
    <t>Volkshochschulen</t>
  </si>
  <si>
    <t>Außenstellen</t>
  </si>
  <si>
    <t>Rechtsträger</t>
  </si>
  <si>
    <t>Anzahl</t>
  </si>
  <si>
    <t>davon haupt-beruflich geleitet</t>
  </si>
  <si>
    <t>Zweck-verband</t>
  </si>
  <si>
    <t xml:space="preserve"> </t>
  </si>
  <si>
    <t>davon pädagogisch-planende Tätigkeit in der VHS</t>
  </si>
  <si>
    <t>davon andere Tätigkeit beim Träger (Personalunion)</t>
  </si>
  <si>
    <t>davon unbefristet</t>
  </si>
  <si>
    <t>davon befristet</t>
  </si>
  <si>
    <t>Land</t>
  </si>
  <si>
    <t>davon</t>
  </si>
  <si>
    <t>EU-Mittel</t>
  </si>
  <si>
    <t>davon für</t>
  </si>
  <si>
    <t>Kurse</t>
  </si>
  <si>
    <t>Unter- richts- stunden</t>
  </si>
  <si>
    <t>Bele- gungen</t>
  </si>
  <si>
    <t>Gesundheit</t>
  </si>
  <si>
    <t>Sprachen</t>
  </si>
  <si>
    <t>Belegungen</t>
  </si>
  <si>
    <t>Bundesmittel</t>
  </si>
  <si>
    <t>Gemeinden</t>
  </si>
  <si>
    <t>VHS als Amt oder Teil eines Amts in kommunale Verwaltung eingegliedert</t>
  </si>
  <si>
    <t>VHS als Einrichtung mit eigener Rechtsperson nur mittelbarer Teil der Verwaltung</t>
  </si>
  <si>
    <t>Insgesamt</t>
  </si>
  <si>
    <t>Öffentliche Zuschüsse von (institutionelle Förderung)</t>
  </si>
  <si>
    <t>Einnahmen aus Auftrags- und Projektmitteln</t>
  </si>
  <si>
    <t>Sonstige Einnahmen</t>
  </si>
  <si>
    <t>Kreis(en)</t>
  </si>
  <si>
    <t>SGB-Mittel</t>
  </si>
  <si>
    <t>davon kommunale Zuschüsse</t>
  </si>
  <si>
    <t>davon kommunale Umlagen</t>
  </si>
  <si>
    <t>Teilnahme-entgelte/ 
-gebühren</t>
  </si>
  <si>
    <t>Andere Auftrags- und Vertrags-maßnahmen</t>
  </si>
  <si>
    <t>Ausgaben insgesamt
(1.000 Euro)</t>
  </si>
  <si>
    <t>Lehr- und Lernmittel; Bibliothek</t>
  </si>
  <si>
    <t>Wirtschafts-personal</t>
  </si>
  <si>
    <t>Geschäfts-ausgaben; Beschaffung/ Unterhaltung von Geräten</t>
  </si>
  <si>
    <t>Schulabschlüsse - Studienzugang und -begleitung</t>
  </si>
  <si>
    <t>Grundbildung</t>
  </si>
  <si>
    <t>Unterrichts-stunden</t>
  </si>
  <si>
    <t>Honorare/ Reisekosten für freie Mitarbeitende (Kursleiter/ innen, Referent/ innen)</t>
  </si>
  <si>
    <t>AZAV</t>
  </si>
  <si>
    <t>DIN ISO 9000 ff</t>
  </si>
  <si>
    <t>EFQM</t>
  </si>
  <si>
    <t>LQW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</si>
  <si>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</si>
  <si>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</si>
  <si>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</si>
  <si>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</si>
  <si>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</si>
  <si>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</si>
  <si>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VHS in Trägerschaft einer kommunalen Gebietskörperschaft oder eines Stadtstaats insgesamt</t>
  </si>
  <si>
    <t>Auftrags- und Vertragsmaßnahmen</t>
  </si>
  <si>
    <t>Kurse mit digitalen Lernangeboten</t>
  </si>
  <si>
    <t>davon (Programmbereiche)</t>
  </si>
  <si>
    <t>Auftrags- und Vertragsmaßnahmen insgesamt</t>
  </si>
  <si>
    <t>Berufsbezogene Kurse insgesamt</t>
  </si>
  <si>
    <t>Kurse mit digitalen Lerninhalten insgesamt</t>
  </si>
  <si>
    <t>Abschlussbezogene Kurse insgesamt</t>
  </si>
  <si>
    <t>Stellen (Vollzeitäquivalente)</t>
  </si>
  <si>
    <t>davon hauptberufliche VHS-Leitung</t>
  </si>
  <si>
    <t>davon hauptberuf-liches pädagogisches Personal</t>
  </si>
  <si>
    <t>davon sonstiges hauptberufliches Personal</t>
  </si>
  <si>
    <t>davon vorwiegend planende hauptberufliche pädagogische Mitarbeitende</t>
  </si>
  <si>
    <t>davon vorwiegend lehrende hauptberufliche pädagogische Mitarbeitende</t>
  </si>
  <si>
    <t>davon Programmassistenzen</t>
  </si>
  <si>
    <t>davon Weiterbildungslehrende</t>
  </si>
  <si>
    <t>davon Sozialpädagog/inn/en</t>
  </si>
  <si>
    <t>davon Bildungsberatende</t>
  </si>
  <si>
    <t>davon nebenberufliche/ ehrenamtliche Leiter/innen von VHS</t>
  </si>
  <si>
    <t>davon ehrenamtliche Leitungen von Kursen/Lehrgängen</t>
  </si>
  <si>
    <t xml:space="preserve"> Beschäftigungsverhältnisse</t>
  </si>
  <si>
    <t>Gebäude/ Räume; Miete/ Mietneben-kosten</t>
  </si>
  <si>
    <t>Ermäßigte Belegungen insgesamt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</si>
  <si>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</si>
  <si>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</si>
  <si>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</si>
  <si>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</si>
  <si>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</si>
  <si>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</si>
  <si>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</si>
  <si>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</si>
  <si>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</si>
  <si>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</si>
  <si>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</si>
  <si>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</si>
  <si>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</si>
  <si>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</si>
  <si>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</si>
  <si>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</si>
  <si>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VHS als Einrichtung ein gesonderter Teil der Verwaltung</t>
  </si>
  <si>
    <t>davon Leitungstätigkeit</t>
  </si>
  <si>
    <t>davon sonstiges ehrenamtliches Personal</t>
  </si>
  <si>
    <t>Einnahmen und Zuschüsse insgesamt (1.000 Euro)</t>
  </si>
  <si>
    <t>davon ehrenamt-lich geleitet</t>
  </si>
  <si>
    <t>davon hauptberufliches Verwaltungspersonal</t>
  </si>
  <si>
    <t>davon hauptberufliches Wirtschaftspersonal</t>
  </si>
  <si>
    <t>Landesmittel</t>
  </si>
  <si>
    <t>Kommunale Mittel</t>
  </si>
  <si>
    <t>Öffentlichkeits-arbeit/ Werbung</t>
  </si>
  <si>
    <t>Fremd- und Dienstleistun-gen (soweit nicht in anderen Positionen enthalten)</t>
  </si>
  <si>
    <t>Kreis</t>
  </si>
  <si>
    <t>Ge-meinde</t>
  </si>
  <si>
    <t>VHS in Stadt-staat</t>
  </si>
  <si>
    <t>DEU</t>
  </si>
  <si>
    <t>davon neben-/ freiberuf-lich geleitet</t>
  </si>
  <si>
    <t>Programmbereich/Fachgebiet</t>
  </si>
  <si>
    <t>Unterrichtsstunden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</si>
  <si>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</si>
  <si>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</si>
  <si>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</si>
  <si>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</si>
  <si>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</si>
  <si>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</si>
  <si>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</si>
  <si>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</si>
  <si>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</si>
  <si>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</si>
  <si>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</si>
  <si>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</si>
  <si>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</si>
  <si>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</si>
  <si>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</si>
  <si>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</si>
  <si>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</si>
  <si>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</si>
  <si>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</si>
  <si>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</si>
  <si>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</si>
  <si>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</si>
  <si>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</si>
  <si>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</si>
  <si>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</si>
  <si>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</si>
  <si>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</si>
  <si>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</si>
  <si>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</si>
  <si>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</si>
  <si>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</si>
  <si>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</si>
  <si>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</si>
  <si>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</si>
  <si>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</si>
  <si>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</si>
  <si>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</si>
  <si>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</si>
  <si>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</si>
  <si>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</si>
  <si>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</si>
  <si>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</si>
  <si>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</si>
  <si>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</si>
  <si>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</si>
  <si>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</si>
  <si>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</si>
  <si>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</si>
  <si>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</si>
  <si>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</si>
  <si>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</si>
  <si>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</si>
  <si>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</si>
  <si>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</si>
  <si>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</si>
  <si>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</si>
  <si>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</si>
  <si>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</si>
  <si>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</si>
  <si>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</si>
  <si>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</si>
  <si>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</si>
  <si>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</si>
  <si>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</si>
  <si>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</si>
  <si>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</si>
  <si>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</si>
  <si>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</si>
  <si>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</si>
  <si>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</si>
  <si>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</si>
  <si>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</si>
  <si>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</si>
  <si>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</si>
  <si>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</si>
  <si>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4.04 (1a)</t>
  </si>
  <si>
    <t>4.04 (2)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</si>
  <si>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</si>
  <si>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</si>
  <si>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</si>
  <si>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</si>
  <si>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</si>
  <si>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</si>
  <si>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</si>
  <si>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</si>
  <si>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</si>
  <si>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</si>
  <si>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</si>
  <si>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</si>
  <si>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</si>
  <si>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</si>
  <si>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</si>
  <si>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</si>
  <si>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</si>
  <si>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</si>
  <si>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</si>
  <si>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</si>
  <si>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</si>
  <si>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</si>
  <si>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</si>
  <si>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</si>
  <si>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</si>
  <si>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</si>
  <si>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</si>
  <si>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</si>
  <si>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</si>
  <si>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</si>
  <si>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</si>
  <si>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</si>
  <si>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</si>
  <si>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</si>
  <si>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</si>
  <si>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</si>
  <si>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</si>
  <si>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</si>
  <si>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</si>
  <si>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</si>
  <si>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</si>
  <si>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</si>
  <si>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</si>
  <si>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</si>
  <si>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</si>
  <si>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</si>
  <si>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</si>
  <si>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</si>
  <si>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 xml:space="preserve"> 5.00</t>
  </si>
  <si>
    <t xml:space="preserve"> 5.01</t>
  </si>
  <si>
    <t xml:space="preserve"> 5.02</t>
  </si>
  <si>
    <t xml:space="preserve"> 5.03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</si>
  <si>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</si>
  <si>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</si>
  <si>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</si>
  <si>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</si>
  <si>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</si>
  <si>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 xml:space="preserve"> 5.07</t>
  </si>
  <si>
    <t>Organisation/ Management</t>
  </si>
  <si>
    <t xml:space="preserve"> 5.08</t>
  </si>
  <si>
    <t>Branchenspezifische Fachlehrgänge</t>
  </si>
  <si>
    <t xml:space="preserve"> 6.00</t>
  </si>
  <si>
    <t xml:space="preserve"> 6.01</t>
  </si>
  <si>
    <t>Hauptschulabschluss</t>
  </si>
  <si>
    <t xml:space="preserve"> 6.02</t>
  </si>
  <si>
    <t>Realschulabschluss</t>
  </si>
  <si>
    <t xml:space="preserve"> 6.03</t>
  </si>
  <si>
    <t xml:space="preserve"> 6.04</t>
  </si>
  <si>
    <t xml:space="preserve"> 6.05</t>
  </si>
  <si>
    <t xml:space="preserve"> 6.06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</si>
  <si>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</si>
  <si>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</si>
  <si>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</si>
  <si>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</si>
  <si>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</si>
  <si>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</si>
  <si>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</si>
  <si>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</si>
  <si>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</si>
  <si>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</si>
  <si>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</si>
  <si>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</si>
  <si>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</si>
  <si>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</si>
  <si>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t>Alphabetisierungskurse insgesamt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</si>
  <si>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</si>
  <si>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</si>
  <si>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</si>
  <si>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</si>
  <si>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</si>
  <si>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Programmbereich</t>
  </si>
  <si>
    <t>Einmal pro Woche</t>
  </si>
  <si>
    <t>Mehrmals pro Woche</t>
  </si>
  <si>
    <t>Tages-
kurs</t>
  </si>
  <si>
    <t>Abend-
kurs</t>
  </si>
  <si>
    <t>davon in Zusammenarbeit mit</t>
  </si>
  <si>
    <t>Hörfunk</t>
  </si>
  <si>
    <t>anderen Einrichtungen der Erwachsenenbildung</t>
  </si>
  <si>
    <t>Vereinen/ Initiativen</t>
  </si>
  <si>
    <t>Kultureinrichtungen</t>
  </si>
  <si>
    <t>Universitäten/ Forschungs- einrichtungen</t>
  </si>
  <si>
    <t>Ämtern/ Behörden</t>
  </si>
  <si>
    <t>sonstigen Einrichtungen</t>
  </si>
  <si>
    <t>Ältere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</si>
  <si>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</si>
  <si>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</si>
  <si>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</si>
  <si>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</si>
  <si>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</si>
  <si>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</si>
  <si>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Nach Geschlecht differenzierte Belegungen insgesamt</t>
  </si>
  <si>
    <t>Anteile von Frauen und Männern in Programmbereichen</t>
  </si>
  <si>
    <t>Politik - 
Gesellschaft - 
Umwelt</t>
  </si>
  <si>
    <t>Kultur - 
Gestalten</t>
  </si>
  <si>
    <t>Anteil an allen Belegungen</t>
  </si>
  <si>
    <t>Nach Alter differenzierte Belegungen insgesamt</t>
  </si>
  <si>
    <t>Anteile der Altersgruppen in Programmbereichen</t>
  </si>
  <si>
    <t>unter 18</t>
  </si>
  <si>
    <t>18-24</t>
  </si>
  <si>
    <t>25-34</t>
  </si>
  <si>
    <t>35-49</t>
  </si>
  <si>
    <t>50-64</t>
  </si>
  <si>
    <t>65-74</t>
  </si>
  <si>
    <t>75 u. älter</t>
  </si>
  <si>
    <t>Anteile der Altersgruppen</t>
  </si>
  <si>
    <t>Programmbereiche</t>
  </si>
  <si>
    <t>Nach Alter und Geschlecht differenzierte Belegungen insgesamt</t>
  </si>
  <si>
    <t>Geschlecht</t>
  </si>
  <si>
    <t>davon schulische Prüfungen</t>
  </si>
  <si>
    <t>davon nicht-schulische Prüfungen</t>
  </si>
  <si>
    <t>Haupt- schulab- schluss</t>
  </si>
  <si>
    <t>Einbürger-ungstest</t>
  </si>
  <si>
    <t>Deutsch-test für Zuwander-er (BAMF-Prüfung)</t>
  </si>
  <si>
    <t>Einzelveranstaltungen insgesamt</t>
  </si>
  <si>
    <t>Einzel-veranstal-tungen</t>
  </si>
  <si>
    <t>Unter-richts-stunden</t>
  </si>
  <si>
    <t>Einzelveranstaltungen mit digitalen Lernangeboten</t>
  </si>
  <si>
    <t>Teilnehmende</t>
  </si>
  <si>
    <t>Teilneh- mende</t>
  </si>
  <si>
    <t>Tage</t>
  </si>
  <si>
    <t>Dauer in Tagen</t>
  </si>
  <si>
    <t>Besucher/ innen</t>
  </si>
  <si>
    <t>Veran-staltungen</t>
  </si>
  <si>
    <t>Bele-gungen</t>
  </si>
  <si>
    <t>Kurseinstufungs-beratung</t>
  </si>
  <si>
    <t>Integrations-kursberatung</t>
  </si>
  <si>
    <t>Bildungs- und Lern-beratung</t>
  </si>
  <si>
    <t>Beratungs-stunden (45 Min)</t>
  </si>
  <si>
    <t>Beratene</t>
  </si>
  <si>
    <t>Maßnahmen zur Vermittlung in Arbeit</t>
  </si>
  <si>
    <t>Beratungs-stunden</t>
  </si>
  <si>
    <t>Sozialpädagogische Betreuung von Weiterbildungs-teilnehmer/innen/n</t>
  </si>
  <si>
    <t>Allgemeine Betreuungsleistungen für Kinder</t>
  </si>
  <si>
    <t>Anzahl Kurse, Gruppen</t>
  </si>
  <si>
    <t>Teilnahme-fälle</t>
  </si>
  <si>
    <t>Betreuungs-stunden</t>
  </si>
  <si>
    <t>Maßnahmen der Lernförderung</t>
  </si>
  <si>
    <t>Teilnahmefälle</t>
  </si>
  <si>
    <t>Selbstlernzentren/ Lern-Cafés</t>
  </si>
  <si>
    <t>Einzel- veran- stal- tungen</t>
  </si>
  <si>
    <t>Finanzierung</t>
  </si>
  <si>
    <t>Angebot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</si>
  <si>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</si>
  <si>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</si>
  <si>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</si>
  <si>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</si>
  <si>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</si>
  <si>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Versorgungsgrad für das Gesamtangebot (Unterrichtsstunden in Kursen, Einzelveranstaltungen, Studienfahrten, Studienreisen) (Unterrichtsstunden pro 1.000 Einwohner)</t>
  </si>
  <si>
    <t>Finanzierung (absolut)</t>
  </si>
  <si>
    <t>Finanzierung (Anteile)</t>
  </si>
  <si>
    <t>Jahr</t>
  </si>
  <si>
    <t>Einnahmen und 
 Zuschüsse in 1000 EUR</t>
  </si>
  <si>
    <t xml:space="preserve">
Einnah-
men aus Auftrags-/ Projektmitteln</t>
  </si>
  <si>
    <t>darunter Ausgaben für hauptberufliches Personal</t>
  </si>
  <si>
    <t>davon von
Ländern</t>
  </si>
  <si>
    <t>von
Kommunen</t>
  </si>
  <si>
    <t>von
Ländern</t>
  </si>
  <si>
    <t>Personal</t>
  </si>
  <si>
    <t>Neben- oder freiberufliches und ehrenamtliches Personal (Beschäftigungsverhältnisse)</t>
  </si>
  <si>
    <t>VHS-Leitung</t>
  </si>
  <si>
    <t>Hauptberufliches pädagogisches Personal</t>
  </si>
  <si>
    <t>Neben-/ frei-berufliche/ ehrenamtliche Leitungen von Kursen/ Lehrgängen</t>
  </si>
  <si>
    <t>Weiterbildungsveranstaltungen</t>
  </si>
  <si>
    <t>Weitere Leistungen</t>
  </si>
  <si>
    <t>Einzelveranstaltungen</t>
  </si>
  <si>
    <t>Studienfahrten und Studienreisen</t>
  </si>
  <si>
    <t>Veranstaltungen für 
Weiterbildungspersonal</t>
  </si>
  <si>
    <t xml:space="preserve">Beratung </t>
  </si>
  <si>
    <t>Betreuung</t>
  </si>
  <si>
    <t>Unterstützung bei der Vermittlung in Arbeit</t>
  </si>
  <si>
    <t>Kurse (Anteile)</t>
  </si>
  <si>
    <t>davon Programmbereiche</t>
  </si>
  <si>
    <t>Qualifikationen für das Arbeitsleben - IT - Organisation/Management</t>
  </si>
  <si>
    <t>Anteil Kurse</t>
  </si>
  <si>
    <t>Anteil Belegungen</t>
  </si>
  <si>
    <t>Kurse (Anteile) nach Kursmerkmalen</t>
  </si>
  <si>
    <t>Anzahl Mitglieder in Landes-verbänden</t>
  </si>
  <si>
    <t>Eingetra-gener Verein</t>
  </si>
  <si>
    <t>GmbH, gGmbH oder sonstiger privater Träger</t>
  </si>
  <si>
    <t>Mit-arbeitenden-fortbildung</t>
  </si>
  <si>
    <t>Personenbezogen ermäßigte Belegungen</t>
  </si>
  <si>
    <t>Volkshoch-schulen mit mindestens einem extern zertifizierten Qualitäts-manage-mentsystem</t>
  </si>
  <si>
    <t>Volkshoch-schulen mit mindestens einem intern oder extern zertifizierten Qualitäts-manage-mentsystem</t>
  </si>
  <si>
    <t>Fachgebietsübergreifende/sonstige Kurse</t>
  </si>
  <si>
    <t>Abendkurs</t>
  </si>
  <si>
    <t>Einmalige Tages-veranstaltung</t>
  </si>
  <si>
    <t>Einmaliger Mehrtages-/ Wochenkurs</t>
  </si>
  <si>
    <t>Analphabet/ inn/en</t>
  </si>
  <si>
    <t>Schulabschlüsse - Studienzugang und
-begleitung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</si>
  <si>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</si>
  <si>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</si>
  <si>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</si>
  <si>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</si>
  <si>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Teil-nehmende</t>
  </si>
  <si>
    <t>Einzel-veran-staltungen</t>
  </si>
  <si>
    <t>Beratungsstunden</t>
  </si>
  <si>
    <t>Veran-staltungen für Weiter-bildungs-personal</t>
  </si>
  <si>
    <t>Einzel- veran-staltungen</t>
  </si>
  <si>
    <t>Bele-gungen/ Kurs</t>
  </si>
  <si>
    <t>Lern-förderung</t>
  </si>
  <si>
    <t>Anteil Bele-gungen</t>
  </si>
  <si>
    <t>Anteil Unterrichts-stunden</t>
  </si>
  <si>
    <t xml:space="preserve">Insgesamt </t>
  </si>
  <si>
    <r>
      <t xml:space="preserve">Insgesamt </t>
    </r>
    <r>
      <rPr>
        <b/>
        <vertAlign val="superscript"/>
        <sz val="10"/>
        <rFont val="Arial"/>
        <family val="2"/>
      </rPr>
      <t>a</t>
    </r>
  </si>
  <si>
    <r>
      <t xml:space="preserve">Programmbereiche </t>
    </r>
    <r>
      <rPr>
        <b/>
        <vertAlign val="superscript"/>
        <sz val="9"/>
        <rFont val="Arial"/>
        <family val="2"/>
      </rPr>
      <t>b</t>
    </r>
  </si>
  <si>
    <t>Kompetenz- und Potenzialanalysen</t>
  </si>
  <si>
    <t>darunter Ausgaben für nebenberufliche/freiberufliche/ ehrenamtliche Mitarbeitende</t>
  </si>
  <si>
    <t>Hauptberufliches Verwaltungs-personal</t>
  </si>
  <si>
    <t>Sonstiges neben-/ freiberufliches/ ehrenamtliches
Personal</t>
  </si>
  <si>
    <t>Summe</t>
  </si>
  <si>
    <t>Prozentangaben</t>
  </si>
  <si>
    <t>Qualifikationen für das Arbeitsleben - IT - Organisation/ Management</t>
  </si>
  <si>
    <t>Fachhochschulreife/ Fachoberschulabschluss</t>
  </si>
  <si>
    <t>Abitur/ allgemeine Hochschulreife</t>
  </si>
  <si>
    <t>Hochschulzugang ohne Abitur</t>
  </si>
  <si>
    <t>Hilfstabelle Abb. 10</t>
  </si>
  <si>
    <t>davon Vortragende in Einzelveranstaltungen und sonstiges neben-/ freiberufliches Personal</t>
  </si>
  <si>
    <t xml:space="preserve">davon neben-/ freiberufliche Leitungen von Kursen/Lehrgängen </t>
  </si>
  <si>
    <t>Kursbezogen ermäßigte Belegungen</t>
  </si>
  <si>
    <t xml:space="preserve"> LV-VHS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</si>
  <si>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</si>
  <si>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</si>
  <si>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</si>
  <si>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Schulabschlüsse - Studienzugang und 
-begleitung</t>
  </si>
  <si>
    <t>IT-/ Medien-Grundlagen/ allg. Anwendungen</t>
  </si>
  <si>
    <t>Kaufmännische IT-/ Medienanwendungen</t>
  </si>
  <si>
    <t>Technische IT-/ Medienanwendungen</t>
  </si>
  <si>
    <t>Kommunikation/ Medien</t>
  </si>
  <si>
    <t>Softskills/ Bewerbungstrainings</t>
  </si>
  <si>
    <t>Ein-/ mehrmaliger Wochen-endkurs</t>
  </si>
  <si>
    <t>Agentur für Arbeit (nur individuelle Förderung)</t>
  </si>
  <si>
    <t>Fernsehen/ Online-Medien</t>
  </si>
  <si>
    <t>Unternehmen/ Betrieben (keine Auftrags-/ Vertragsmaßnahmen)</t>
  </si>
  <si>
    <t>Schulen und vorschulischen Bildungseinrichtungen</t>
  </si>
  <si>
    <t>Arbeitslose/ Arbeitsuchende</t>
  </si>
  <si>
    <t>landes- einheit- liche VHS- Prüfungen</t>
  </si>
  <si>
    <t>sonstige externe Institutionen (ohne Sprach-prüfungen)</t>
  </si>
  <si>
    <t>Sprach-prüfungen externer Anbieter</t>
  </si>
  <si>
    <t>Betreuung von Kindern von Weiterbildungsteilnehmer
/inne/n</t>
  </si>
  <si>
    <t>pädagogische Betreuungsstunden</t>
  </si>
  <si>
    <t>Studien- fahrten/
-reisen</t>
  </si>
  <si>
    <t xml:space="preserve">
Teilnah-
meentgelte/
-gebühren</t>
  </si>
  <si>
    <t>Einnahmen und 
 Zuschüsse in 1.000 EUR</t>
  </si>
  <si>
    <t>Ausgaben in 1.000 Euro</t>
  </si>
  <si>
    <t>Sonstiges hauptberufliches Personal und Wirtschafts-personal</t>
  </si>
  <si>
    <t>Kompetenz-
 und Potential-analysen</t>
  </si>
  <si>
    <t>Hauptberufliches Personal (Stellen - Vollzeitäquivalente zum Stichtag 31.12. des Berichtsjahres)</t>
  </si>
  <si>
    <t>…darunter Integrationskurse</t>
  </si>
  <si>
    <t>…darunter Integrationskurse mit dem Schwerpunkt Alphabetisierung</t>
  </si>
  <si>
    <t>…darunter mit dem Schwerpunkt Alphabetisierung (keine Integrationskurse)</t>
  </si>
  <si>
    <t>darunter Frauen</t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</si>
  <si>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</si>
  <si>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…darunter Auftrags- / Vertragsmaßnahmen</t>
  </si>
  <si>
    <t>…darunter berufsbezogen</t>
  </si>
  <si>
    <t>...darunter mit digitalen Lernangeboten</t>
  </si>
  <si>
    <t>…darunter abschlussbezogen</t>
  </si>
  <si>
    <t>…darunter Kurse zur Alphabetisierung</t>
  </si>
  <si>
    <t>Versorgungsgrad für das offene Gesamtangebot ohne Integrationskurse (Unterrichtsstunden in Kursen, Einzelveranstaltungen, Studienfahrten, Studienreisen (Unterrichtsstunden pro 1.000 Einwohner)</t>
  </si>
  <si>
    <t>Weiterbildungsdichte für das offene Kursangebot ohne Integrationskurse    (Unterrichtsstunden pro 1.000 Einwohner)</t>
  </si>
  <si>
    <t>darunter BAMF-Mittel</t>
  </si>
  <si>
    <t>darunter sonstige Mittel zur Sprach-förderung</t>
  </si>
  <si>
    <t>darunter ESF-Mittel</t>
  </si>
  <si>
    <t>Angaben in Prozent; Abweichungen durch Rundungsdifferenzen möglich.</t>
  </si>
  <si>
    <t>Prüfungen (inkl. telc)</t>
  </si>
  <si>
    <t>Unter-richts-stunden / Kurs</t>
  </si>
  <si>
    <t>Sozialpädagogische Beratung</t>
  </si>
  <si>
    <t>Industrie- u. Handels-kammer/ Hand- werks- kammer/ Berufs- verbände</t>
  </si>
  <si>
    <r>
      <t xml:space="preserve">Insgesamt </t>
    </r>
    <r>
      <rPr>
        <vertAlign val="superscript"/>
        <sz val="9"/>
        <rFont val="Arial"/>
        <family val="2"/>
      </rPr>
      <t>a</t>
    </r>
  </si>
  <si>
    <t>sonst. VHS-Prüfungen</t>
  </si>
  <si>
    <t>Zertifikate der telc</t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</si>
  <si>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</si>
  <si>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davon von
Kommunen/
Kreisen</t>
  </si>
  <si>
    <t>davon (Fachgebiete)</t>
  </si>
  <si>
    <t>haupt-berufliches Personal (ohne Wirtschafts-personal)</t>
  </si>
  <si>
    <t>alle sonstigen Ausgaben</t>
  </si>
  <si>
    <t>berufsbezogene Kurse</t>
  </si>
  <si>
    <t>abschlussbezogene Kurse</t>
  </si>
  <si>
    <t>Sonstige Schulabschlüsse</t>
  </si>
  <si>
    <t>andere 
Adressaten-
gruppen</t>
  </si>
  <si>
    <t>berufsbezogene Einzelveranstaltungen</t>
  </si>
  <si>
    <t>davon nicht programmbereichsbezogene oder programmbereichsüber-greifende Veranstaltungen</t>
  </si>
  <si>
    <t>davon Veranstaltungen mit Bezug auf Tätigkeit für (Programmbereiche)</t>
  </si>
  <si>
    <t>darunter gesetzlich gefordert bzw. gefördert</t>
  </si>
  <si>
    <t xml:space="preserve">
Öffentliche Zuschüsse</t>
  </si>
  <si>
    <t xml:space="preserve">
Sonstige 
Einnah-
men</t>
  </si>
  <si>
    <t>Digitale
Lern-
infra-struktur</t>
  </si>
  <si>
    <t>Päda-gogische Betreuungs- stunden</t>
  </si>
  <si>
    <t>Berichtsjahr</t>
  </si>
  <si>
    <t>-</t>
  </si>
  <si>
    <t/>
  </si>
  <si>
    <t>Tabellen zur</t>
  </si>
  <si>
    <t>Volkshochschul-Statistik</t>
  </si>
  <si>
    <t xml:space="preserve">Diese Veröffentlichung basiert auf folgender Datengrundlage: Deutsches Institut für Erwachsenenbildung DIE (2025). „Basisdaten Volkshochschul-Statistik (seit 2018)“
(ZA6276; Version 2.0.0) [Data set]. GESIS, Köln. </t>
  </si>
  <si>
    <t xml:space="preserve">http://dx.doi.org/10.4232/1.14582 </t>
  </si>
  <si>
    <t>Informationen zu Änderungen/Korrekturen in den genutzten</t>
  </si>
  <si>
    <t xml:space="preserve">Basisdaten (Version 2.0.0) finden Sie </t>
  </si>
  <si>
    <t>hier.</t>
  </si>
  <si>
    <t>Veröffentlichung 2.0.0</t>
  </si>
  <si>
    <t>Verzeichnis der Tabellen</t>
  </si>
  <si>
    <t>Institutionelle Merkmale</t>
  </si>
  <si>
    <t>Kurse/Lehrgänge</t>
  </si>
  <si>
    <t>Weitere Veranstaltungsarten</t>
  </si>
  <si>
    <t>Gesamtübersicht und Strukturdaten</t>
  </si>
  <si>
    <t>Veränderungen zum Vorjahr</t>
  </si>
  <si>
    <t>Zeitreihen ab Revision der Statistik</t>
  </si>
  <si>
    <t>Datengrundlage: Deutsches Institut für Erwachsenenbildung DIE (2025). „Basisdaten Volkshochschul-Statistik (seit 2018)“</t>
  </si>
  <si>
    <t xml:space="preserve">(ZA6276; Version 2.0.0) [Data set]. GESIS, Köln. </t>
  </si>
  <si>
    <t>Die Tabellen stehen unter der Lizenz CC BY-SA DEED 4.0.</t>
  </si>
  <si>
    <t>Anmerkungen. Datengrundlage: Volkshochschul-Statistik 2019; Basis: 869 VHS.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</si>
  <si>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</si>
  <si>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</si>
  <si>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</si>
  <si>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</si>
  <si>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</si>
  <si>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t>Einzel- veran- staltungen</t>
  </si>
  <si>
    <t>Vergütungen/ Aufwands-entschä-digungen für nebenberuf-liche/ ehrenamtliche vhs-Mitarbeitende</t>
  </si>
  <si>
    <t>andere/r/n vhs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</si>
</sst>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%"/>
    <numFmt numFmtId="167" formatCode="#,##0.0"/>
    <numFmt numFmtId="168" formatCode="#,##0_ ;\-#,##0\ "/>
    <numFmt numFmtId="169" formatCode="0.0%__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36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sz val="26"/>
      <name val="Arial Narrow"/>
      <family val="2"/>
    </font>
    <font>
      <b/>
      <sz val="10"/>
      <name val="Arial Narrow"/>
      <family val="2"/>
    </font>
    <font>
      <b/>
      <sz val="36"/>
      <name val="Arial Narrow"/>
      <family val="2"/>
    </font>
    <font>
      <sz val="20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rgb="FFFF0000"/>
      <name val="Arial"/>
      <family val="2"/>
    </font>
    <font>
      <sz val="8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 Narrow"/>
      <family val="2"/>
    </font>
    <font>
      <i/>
      <u/>
      <sz val="12"/>
      <color theme="1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trike/>
      <sz val="12"/>
      <color rgb="FFFF0000"/>
      <name val="Arial Narrow"/>
      <family val="2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8CCE4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1" fillId="0" borderId="0"/>
    <xf numFmtId="0" fontId="29" fillId="0" borderId="0"/>
  </cellStyleXfs>
  <cellXfs count="1183">
    <xf numFmtId="0" fontId="0" fillId="0" borderId="0" xfId="0"/>
    <xf numFmtId="0" fontId="2" fillId="0" borderId="0" xfId="0" applyFont="1" applyAlignment="1">
      <alignment horizontal="center"/>
    </xf>
    <xf numFmtId="166" fontId="3" fillId="0" borderId="0" xfId="0" applyNumberFormat="1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166" fontId="3" fillId="0" borderId="1" xfId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1" fillId="0" borderId="0" xfId="0" applyFont="1"/>
    <xf numFmtId="167" fontId="2" fillId="0" borderId="3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9" fillId="0" borderId="4" xfId="1" applyNumberFormat="1" applyFont="1" applyBorder="1" applyAlignment="1">
      <alignment horizontal="right"/>
    </xf>
    <xf numFmtId="167" fontId="9" fillId="0" borderId="5" xfId="1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/>
    </xf>
    <xf numFmtId="166" fontId="3" fillId="0" borderId="10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7" applyFont="1" applyAlignment="1">
      <alignment horizontal="left" vertical="top"/>
    </xf>
    <xf numFmtId="0" fontId="1" fillId="0" borderId="0" xfId="7"/>
    <xf numFmtId="0" fontId="1" fillId="0" borderId="11" xfId="7" applyBorder="1" applyAlignment="1">
      <alignment horizontal="center"/>
    </xf>
    <xf numFmtId="0" fontId="2" fillId="0" borderId="7" xfId="7" applyFont="1" applyBorder="1" applyAlignment="1">
      <alignment horizontal="center" vertical="top" wrapText="1"/>
    </xf>
    <xf numFmtId="0" fontId="1" fillId="0" borderId="11" xfId="7" applyBorder="1"/>
    <xf numFmtId="0" fontId="2" fillId="0" borderId="11" xfId="7" applyFont="1" applyBorder="1" applyAlignment="1">
      <alignment horizontal="center"/>
    </xf>
    <xf numFmtId="0" fontId="2" fillId="0" borderId="8" xfId="7" applyFont="1" applyBorder="1" applyAlignment="1">
      <alignment horizontal="center" vertical="top" wrapText="1"/>
    </xf>
    <xf numFmtId="3" fontId="1" fillId="0" borderId="0" xfId="7" applyNumberFormat="1"/>
    <xf numFmtId="166" fontId="3" fillId="0" borderId="0" xfId="7" applyNumberFormat="1" applyFont="1"/>
    <xf numFmtId="3" fontId="5" fillId="0" borderId="0" xfId="7" applyNumberFormat="1" applyFont="1" applyAlignment="1">
      <alignment horizontal="left" vertical="top" wrapText="1"/>
    </xf>
    <xf numFmtId="3" fontId="8" fillId="0" borderId="0" xfId="7" applyNumberFormat="1" applyFont="1"/>
    <xf numFmtId="166" fontId="3" fillId="0" borderId="12" xfId="7" applyNumberFormat="1" applyFont="1" applyBorder="1" applyAlignment="1">
      <alignment horizontal="right"/>
    </xf>
    <xf numFmtId="166" fontId="3" fillId="0" borderId="13" xfId="7" applyNumberFormat="1" applyFont="1" applyBorder="1" applyAlignment="1">
      <alignment horizontal="right"/>
    </xf>
    <xf numFmtId="0" fontId="4" fillId="0" borderId="0" xfId="7" applyFont="1"/>
    <xf numFmtId="0" fontId="8" fillId="0" borderId="0" xfId="7" applyFont="1"/>
    <xf numFmtId="0" fontId="11" fillId="0" borderId="0" xfId="7" applyFont="1"/>
    <xf numFmtId="166" fontId="3" fillId="0" borderId="14" xfId="7" applyNumberFormat="1" applyFont="1" applyBorder="1" applyAlignment="1">
      <alignment horizontal="right"/>
    </xf>
    <xf numFmtId="166" fontId="3" fillId="0" borderId="15" xfId="7" applyNumberFormat="1" applyFont="1" applyBorder="1" applyAlignment="1">
      <alignment horizontal="right"/>
    </xf>
    <xf numFmtId="0" fontId="1" fillId="0" borderId="3" xfId="7" applyBorder="1"/>
    <xf numFmtId="0" fontId="1" fillId="0" borderId="16" xfId="7" applyBorder="1"/>
    <xf numFmtId="0" fontId="1" fillId="0" borderId="17" xfId="7" applyBorder="1" applyAlignment="1">
      <alignment horizontal="center"/>
    </xf>
    <xf numFmtId="0" fontId="2" fillId="0" borderId="18" xfId="7" applyFont="1" applyBorder="1" applyAlignment="1">
      <alignment horizontal="center" vertical="top" wrapText="1"/>
    </xf>
    <xf numFmtId="0" fontId="1" fillId="0" borderId="0" xfId="7" applyAlignment="1">
      <alignment horizontal="center"/>
    </xf>
    <xf numFmtId="0" fontId="7" fillId="0" borderId="13" xfId="7" applyFont="1" applyBorder="1" applyAlignment="1">
      <alignment vertical="top"/>
    </xf>
    <xf numFmtId="0" fontId="7" fillId="0" borderId="19" xfId="7" applyFont="1" applyBorder="1" applyAlignment="1">
      <alignment vertical="top"/>
    </xf>
    <xf numFmtId="0" fontId="2" fillId="0" borderId="20" xfId="7" applyFont="1" applyBorder="1" applyAlignment="1">
      <alignment horizontal="center" vertical="top" wrapText="1"/>
    </xf>
    <xf numFmtId="0" fontId="2" fillId="0" borderId="11" xfId="7" applyFont="1" applyBorder="1"/>
    <xf numFmtId="0" fontId="5" fillId="0" borderId="3" xfId="7" applyFont="1" applyBorder="1" applyAlignment="1">
      <alignment vertical="top"/>
    </xf>
    <xf numFmtId="0" fontId="5" fillId="0" borderId="21" xfId="7" applyFont="1" applyBorder="1" applyAlignment="1">
      <alignment vertical="top"/>
    </xf>
    <xf numFmtId="0" fontId="5" fillId="0" borderId="11" xfId="7" applyFont="1" applyBorder="1" applyAlignment="1">
      <alignment vertical="top"/>
    </xf>
    <xf numFmtId="0" fontId="5" fillId="0" borderId="11" xfId="7" applyFont="1" applyBorder="1" applyAlignment="1">
      <alignment horizontal="center" vertical="top"/>
    </xf>
    <xf numFmtId="0" fontId="7" fillId="0" borderId="0" xfId="7" applyFont="1" applyAlignment="1">
      <alignment vertical="top" wrapText="1"/>
    </xf>
    <xf numFmtId="0" fontId="7" fillId="0" borderId="0" xfId="7" applyFont="1" applyAlignment="1">
      <alignment horizontal="left" vertical="top" wrapText="1"/>
    </xf>
    <xf numFmtId="0" fontId="2" fillId="0" borderId="0" xfId="7" applyFont="1" applyAlignment="1">
      <alignment horizontal="center"/>
    </xf>
    <xf numFmtId="1" fontId="1" fillId="0" borderId="0" xfId="7" applyNumberFormat="1"/>
    <xf numFmtId="0" fontId="7" fillId="0" borderId="0" xfId="7" applyFont="1" applyAlignment="1">
      <alignment wrapText="1"/>
    </xf>
    <xf numFmtId="0" fontId="5" fillId="0" borderId="9" xfId="7" applyFont="1" applyBorder="1" applyAlignment="1">
      <alignment horizontal="left" vertical="center"/>
    </xf>
    <xf numFmtId="0" fontId="2" fillId="0" borderId="22" xfId="7" applyFont="1" applyBorder="1" applyAlignment="1">
      <alignment horizontal="center" vertical="top" wrapText="1"/>
    </xf>
    <xf numFmtId="0" fontId="9" fillId="0" borderId="23" xfId="7" applyFont="1" applyBorder="1" applyAlignment="1">
      <alignment horizontal="center" vertical="top" wrapText="1"/>
    </xf>
    <xf numFmtId="0" fontId="2" fillId="0" borderId="24" xfId="7" applyFont="1" applyBorder="1" applyAlignment="1">
      <alignment horizontal="center" vertical="top" wrapText="1"/>
    </xf>
    <xf numFmtId="166" fontId="3" fillId="0" borderId="1" xfId="7" applyNumberFormat="1" applyFont="1" applyBorder="1" applyAlignment="1">
      <alignment horizontal="right" vertical="top" wrapText="1"/>
    </xf>
    <xf numFmtId="0" fontId="5" fillId="0" borderId="0" xfId="7" applyFont="1" applyAlignment="1">
      <alignment horizontal="left" vertical="top"/>
    </xf>
    <xf numFmtId="0" fontId="4" fillId="0" borderId="3" xfId="7" applyFont="1" applyBorder="1" applyAlignment="1">
      <alignment horizontal="center" vertical="top" wrapText="1"/>
    </xf>
    <xf numFmtId="9" fontId="3" fillId="0" borderId="2" xfId="7" applyNumberFormat="1" applyFont="1" applyBorder="1" applyAlignment="1">
      <alignment horizontal="right" vertical="top" wrapText="1"/>
    </xf>
    <xf numFmtId="9" fontId="3" fillId="0" borderId="1" xfId="7" applyNumberFormat="1" applyFont="1" applyBorder="1" applyAlignment="1">
      <alignment horizontal="right" vertical="top" wrapText="1"/>
    </xf>
    <xf numFmtId="166" fontId="3" fillId="0" borderId="2" xfId="7" applyNumberFormat="1" applyFont="1" applyBorder="1" applyAlignment="1">
      <alignment horizontal="right" vertical="top" wrapText="1"/>
    </xf>
    <xf numFmtId="166" fontId="3" fillId="0" borderId="25" xfId="7" applyNumberFormat="1" applyFont="1" applyBorder="1" applyAlignment="1">
      <alignment horizontal="right" vertical="top" wrapText="1"/>
    </xf>
    <xf numFmtId="3" fontId="11" fillId="0" borderId="0" xfId="7" applyNumberFormat="1" applyFont="1" applyAlignment="1">
      <alignment horizontal="right"/>
    </xf>
    <xf numFmtId="0" fontId="11" fillId="0" borderId="0" xfId="7" applyFont="1" applyAlignment="1">
      <alignment horizontal="right"/>
    </xf>
    <xf numFmtId="0" fontId="2" fillId="0" borderId="0" xfId="7" applyFont="1" applyAlignment="1">
      <alignment horizontal="left" vertical="top" wrapText="1"/>
    </xf>
    <xf numFmtId="0" fontId="1" fillId="0" borderId="0" xfId="7" applyAlignment="1">
      <alignment wrapText="1"/>
    </xf>
    <xf numFmtId="0" fontId="4" fillId="0" borderId="26" xfId="7" applyFont="1" applyBorder="1" applyAlignment="1">
      <alignment horizontal="center" vertical="top" wrapText="1"/>
    </xf>
    <xf numFmtId="166" fontId="3" fillId="0" borderId="27" xfId="7" applyNumberFormat="1" applyFont="1" applyBorder="1" applyAlignment="1">
      <alignment horizontal="right" vertical="top" wrapText="1"/>
    </xf>
    <xf numFmtId="0" fontId="30" fillId="0" borderId="0" xfId="7" applyFont="1"/>
    <xf numFmtId="0" fontId="13" fillId="0" borderId="0" xfId="7" applyFont="1"/>
    <xf numFmtId="0" fontId="0" fillId="0" borderId="0" xfId="0" applyAlignment="1">
      <alignment vertical="center"/>
    </xf>
    <xf numFmtId="166" fontId="7" fillId="0" borderId="0" xfId="1" applyNumberFormat="1" applyFont="1" applyFill="1" applyBorder="1" applyAlignment="1">
      <alignment horizontal="left" vertical="top"/>
    </xf>
    <xf numFmtId="3" fontId="0" fillId="0" borderId="0" xfId="0" applyNumberFormat="1"/>
    <xf numFmtId="0" fontId="4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2" fillId="0" borderId="20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3" fontId="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" fillId="0" borderId="0" xfId="0" applyFont="1" applyAlignment="1">
      <alignment horizontal="center"/>
    </xf>
    <xf numFmtId="166" fontId="7" fillId="2" borderId="0" xfId="1" applyNumberFormat="1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top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30" xfId="0" applyNumberFormat="1" applyFont="1" applyBorder="1" applyAlignment="1">
      <alignment horizontal="right" vertical="center" wrapText="1"/>
    </xf>
    <xf numFmtId="166" fontId="3" fillId="0" borderId="31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32" xfId="0" applyNumberFormat="1" applyFont="1" applyBorder="1" applyAlignment="1">
      <alignment horizontal="right" vertical="center" wrapText="1"/>
    </xf>
    <xf numFmtId="166" fontId="3" fillId="0" borderId="33" xfId="0" applyNumberFormat="1" applyFont="1" applyBorder="1" applyAlignment="1">
      <alignment horizontal="right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3" fontId="9" fillId="0" borderId="3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wrapText="1"/>
    </xf>
    <xf numFmtId="168" fontId="2" fillId="0" borderId="5" xfId="1" applyNumberFormat="1" applyFont="1" applyBorder="1" applyAlignment="1">
      <alignment horizontal="right" wrapText="1"/>
    </xf>
    <xf numFmtId="3" fontId="9" fillId="0" borderId="1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168" fontId="2" fillId="0" borderId="0" xfId="1" applyNumberFormat="1" applyFont="1" applyBorder="1" applyAlignment="1">
      <alignment horizontal="right" wrapText="1"/>
    </xf>
    <xf numFmtId="0" fontId="2" fillId="0" borderId="3" xfId="7" applyFont="1" applyBorder="1" applyAlignment="1">
      <alignment horizontal="center" vertical="top" wrapText="1"/>
    </xf>
    <xf numFmtId="0" fontId="2" fillId="0" borderId="34" xfId="7" applyFont="1" applyBorder="1" applyAlignment="1">
      <alignment horizontal="center" vertical="top" wrapText="1"/>
    </xf>
    <xf numFmtId="0" fontId="2" fillId="0" borderId="0" xfId="7" applyFont="1" applyAlignment="1">
      <alignment horizontal="center" vertical="top" wrapText="1"/>
    </xf>
    <xf numFmtId="0" fontId="2" fillId="0" borderId="26" xfId="7" applyFont="1" applyBorder="1" applyAlignment="1">
      <alignment horizontal="center" vertical="top" wrapText="1"/>
    </xf>
    <xf numFmtId="0" fontId="2" fillId="0" borderId="37" xfId="7" applyFont="1" applyBorder="1" applyAlignment="1">
      <alignment horizontal="center" vertical="top" wrapText="1"/>
    </xf>
    <xf numFmtId="0" fontId="2" fillId="0" borderId="29" xfId="7" applyFont="1" applyBorder="1" applyAlignment="1">
      <alignment horizontal="center" vertical="top" wrapText="1"/>
    </xf>
    <xf numFmtId="3" fontId="5" fillId="0" borderId="38" xfId="7" applyNumberFormat="1" applyFont="1" applyBorder="1" applyAlignment="1">
      <alignment horizontal="left" vertical="center" wrapText="1"/>
    </xf>
    <xf numFmtId="0" fontId="2" fillId="0" borderId="28" xfId="7" applyFont="1" applyBorder="1" applyAlignment="1">
      <alignment horizontal="center" vertical="top" wrapText="1"/>
    </xf>
    <xf numFmtId="0" fontId="5" fillId="0" borderId="34" xfId="7" applyFont="1" applyBorder="1" applyAlignment="1">
      <alignment horizontal="center" vertical="center" wrapText="1"/>
    </xf>
    <xf numFmtId="0" fontId="1" fillId="0" borderId="39" xfId="7" applyBorder="1" applyAlignment="1">
      <alignment wrapText="1"/>
    </xf>
    <xf numFmtId="0" fontId="2" fillId="0" borderId="40" xfId="7" applyFont="1" applyBorder="1" applyAlignment="1">
      <alignment horizontal="center" vertical="top" wrapText="1"/>
    </xf>
    <xf numFmtId="3" fontId="5" fillId="0" borderId="41" xfId="0" applyNumberFormat="1" applyFont="1" applyBorder="1" applyAlignment="1">
      <alignment horizontal="left" vertical="center" wrapText="1"/>
    </xf>
    <xf numFmtId="3" fontId="2" fillId="0" borderId="42" xfId="6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/>
    </xf>
    <xf numFmtId="3" fontId="2" fillId="0" borderId="7" xfId="6" applyNumberFormat="1" applyFont="1" applyBorder="1" applyAlignment="1">
      <alignment horizontal="center" vertical="center" wrapText="1"/>
    </xf>
    <xf numFmtId="3" fontId="2" fillId="0" borderId="8" xfId="6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25" xfId="0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16" xfId="1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25" xfId="1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66" fontId="2" fillId="0" borderId="0" xfId="4" applyNumberFormat="1" applyFont="1" applyFill="1" applyBorder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3" fontId="9" fillId="0" borderId="16" xfId="1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166" fontId="3" fillId="0" borderId="18" xfId="1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46" xfId="0" applyFont="1" applyBorder="1" applyAlignment="1">
      <alignment horizontal="center" vertical="top" wrapText="1"/>
    </xf>
    <xf numFmtId="3" fontId="9" fillId="0" borderId="47" xfId="0" applyNumberFormat="1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2" fillId="0" borderId="16" xfId="1" applyNumberFormat="1" applyFont="1" applyBorder="1" applyAlignment="1">
      <alignment horizontal="right" vertical="center"/>
    </xf>
    <xf numFmtId="167" fontId="2" fillId="0" borderId="44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27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3" fontId="9" fillId="0" borderId="4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167" fontId="9" fillId="0" borderId="4" xfId="1" applyNumberFormat="1" applyFont="1" applyBorder="1" applyAlignment="1">
      <alignment horizontal="right" vertical="center"/>
    </xf>
    <xf numFmtId="167" fontId="9" fillId="0" borderId="5" xfId="1" applyNumberFormat="1" applyFont="1" applyBorder="1" applyAlignment="1">
      <alignment horizontal="right" vertical="center"/>
    </xf>
    <xf numFmtId="167" fontId="9" fillId="0" borderId="47" xfId="1" applyNumberFormat="1" applyFont="1" applyBorder="1" applyAlignment="1">
      <alignment horizontal="right" vertical="center"/>
    </xf>
    <xf numFmtId="166" fontId="3" fillId="0" borderId="12" xfId="7" applyNumberFormat="1" applyFont="1" applyBorder="1" applyAlignment="1">
      <alignment horizontal="right" vertical="center"/>
    </xf>
    <xf numFmtId="166" fontId="3" fillId="0" borderId="13" xfId="7" applyNumberFormat="1" applyFont="1" applyBorder="1" applyAlignment="1">
      <alignment horizontal="right" vertical="center"/>
    </xf>
    <xf numFmtId="166" fontId="3" fillId="0" borderId="48" xfId="7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 wrapText="1"/>
    </xf>
    <xf numFmtId="167" fontId="2" fillId="0" borderId="34" xfId="1" applyNumberFormat="1" applyFont="1" applyBorder="1" applyAlignment="1">
      <alignment horizontal="right"/>
    </xf>
    <xf numFmtId="167" fontId="2" fillId="0" borderId="26" xfId="1" applyNumberFormat="1" applyFont="1" applyBorder="1" applyAlignment="1">
      <alignment horizontal="right"/>
    </xf>
    <xf numFmtId="167" fontId="9" fillId="0" borderId="49" xfId="1" applyNumberFormat="1" applyFont="1" applyBorder="1" applyAlignment="1">
      <alignment horizontal="right"/>
    </xf>
    <xf numFmtId="167" fontId="9" fillId="0" borderId="50" xfId="1" applyNumberFormat="1" applyFont="1" applyBorder="1" applyAlignment="1">
      <alignment horizontal="right"/>
    </xf>
    <xf numFmtId="166" fontId="3" fillId="0" borderId="16" xfId="1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16" xfId="0" applyNumberFormat="1" applyFont="1" applyBorder="1" applyAlignment="1">
      <alignment horizontal="right" vertical="center"/>
    </xf>
    <xf numFmtId="166" fontId="3" fillId="0" borderId="44" xfId="0" applyNumberFormat="1" applyFont="1" applyBorder="1" applyAlignment="1">
      <alignment horizontal="right" vertical="center"/>
    </xf>
    <xf numFmtId="3" fontId="9" fillId="0" borderId="36" xfId="1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6" fontId="3" fillId="0" borderId="14" xfId="0" applyNumberFormat="1" applyFont="1" applyBorder="1" applyAlignment="1">
      <alignment horizontal="right" vertical="center"/>
    </xf>
    <xf numFmtId="166" fontId="3" fillId="0" borderId="48" xfId="0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 wrapText="1"/>
    </xf>
    <xf numFmtId="167" fontId="2" fillId="0" borderId="0" xfId="7" applyNumberFormat="1" applyFont="1" applyAlignment="1">
      <alignment horizontal="right" vertical="center" wrapText="1"/>
    </xf>
    <xf numFmtId="167" fontId="9" fillId="0" borderId="3" xfId="1" applyNumberFormat="1" applyFont="1" applyBorder="1" applyAlignment="1">
      <alignment horizontal="right" vertical="center"/>
    </xf>
    <xf numFmtId="167" fontId="9" fillId="0" borderId="0" xfId="1" applyNumberFormat="1" applyFont="1" applyBorder="1" applyAlignment="1">
      <alignment horizontal="right" vertical="center"/>
    </xf>
    <xf numFmtId="167" fontId="9" fillId="0" borderId="16" xfId="1" applyNumberFormat="1" applyFont="1" applyBorder="1" applyAlignment="1">
      <alignment horizontal="right" vertical="center"/>
    </xf>
    <xf numFmtId="167" fontId="9" fillId="0" borderId="44" xfId="1" applyNumberFormat="1" applyFont="1" applyBorder="1" applyAlignment="1">
      <alignment horizontal="right" vertical="center"/>
    </xf>
    <xf numFmtId="166" fontId="3" fillId="0" borderId="18" xfId="7" applyNumberFormat="1" applyFont="1" applyBorder="1" applyAlignment="1">
      <alignment horizontal="right" vertical="center" wrapText="1"/>
    </xf>
    <xf numFmtId="166" fontId="3" fillId="0" borderId="17" xfId="7" applyNumberFormat="1" applyFont="1" applyBorder="1" applyAlignment="1">
      <alignment horizontal="right" vertical="center" wrapText="1"/>
    </xf>
    <xf numFmtId="166" fontId="3" fillId="0" borderId="17" xfId="1" applyNumberFormat="1" applyFont="1" applyBorder="1" applyAlignment="1">
      <alignment horizontal="right" vertical="center"/>
    </xf>
    <xf numFmtId="166" fontId="3" fillId="0" borderId="35" xfId="1" applyNumberFormat="1" applyFont="1" applyBorder="1" applyAlignment="1">
      <alignment horizontal="right" vertical="center"/>
    </xf>
    <xf numFmtId="0" fontId="1" fillId="0" borderId="0" xfId="7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7" fontId="9" fillId="0" borderId="36" xfId="1" applyNumberFormat="1" applyFont="1" applyBorder="1" applyAlignment="1">
      <alignment horizontal="right" vertical="center"/>
    </xf>
    <xf numFmtId="166" fontId="3" fillId="0" borderId="19" xfId="7" applyNumberFormat="1" applyFont="1" applyBorder="1" applyAlignment="1">
      <alignment horizontal="right" vertical="center"/>
    </xf>
    <xf numFmtId="166" fontId="3" fillId="0" borderId="3" xfId="7" applyNumberFormat="1" applyFont="1" applyBorder="1" applyAlignment="1">
      <alignment horizontal="right" vertical="center" wrapText="1"/>
    </xf>
    <xf numFmtId="166" fontId="3" fillId="0" borderId="0" xfId="7" applyNumberFormat="1" applyFont="1" applyAlignment="1">
      <alignment horizontal="right" vertical="center" wrapText="1"/>
    </xf>
    <xf numFmtId="166" fontId="3" fillId="0" borderId="16" xfId="7" applyNumberFormat="1" applyFont="1" applyBorder="1" applyAlignment="1">
      <alignment horizontal="right" vertical="center" wrapText="1"/>
    </xf>
    <xf numFmtId="166" fontId="3" fillId="0" borderId="44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/>
    </xf>
    <xf numFmtId="166" fontId="3" fillId="0" borderId="25" xfId="7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/>
    </xf>
    <xf numFmtId="166" fontId="3" fillId="0" borderId="0" xfId="7" applyNumberFormat="1" applyFont="1" applyAlignment="1">
      <alignment horizontal="right" vertical="center"/>
    </xf>
    <xf numFmtId="166" fontId="3" fillId="0" borderId="44" xfId="7" applyNumberFormat="1" applyFont="1" applyBorder="1" applyAlignment="1">
      <alignment horizontal="right" vertical="center"/>
    </xf>
    <xf numFmtId="3" fontId="2" fillId="0" borderId="51" xfId="7" applyNumberFormat="1" applyFont="1" applyBorder="1" applyAlignment="1">
      <alignment horizontal="right" vertical="center"/>
    </xf>
    <xf numFmtId="3" fontId="2" fillId="0" borderId="52" xfId="7" applyNumberFormat="1" applyFont="1" applyBorder="1" applyAlignment="1">
      <alignment horizontal="right" vertical="center"/>
    </xf>
    <xf numFmtId="3" fontId="2" fillId="0" borderId="53" xfId="7" applyNumberFormat="1" applyFont="1" applyBorder="1" applyAlignment="1">
      <alignment horizontal="right" vertical="center"/>
    </xf>
    <xf numFmtId="3" fontId="2" fillId="0" borderId="3" xfId="7" applyNumberFormat="1" applyFont="1" applyBorder="1" applyAlignment="1">
      <alignment horizontal="right" vertical="center"/>
    </xf>
    <xf numFmtId="3" fontId="2" fillId="0" borderId="0" xfId="7" applyNumberFormat="1" applyFont="1" applyAlignment="1">
      <alignment horizontal="right" vertical="center"/>
    </xf>
    <xf numFmtId="3" fontId="2" fillId="0" borderId="44" xfId="7" applyNumberFormat="1" applyFont="1" applyBorder="1" applyAlignment="1">
      <alignment horizontal="right" vertical="center"/>
    </xf>
    <xf numFmtId="167" fontId="2" fillId="0" borderId="3" xfId="7" applyNumberFormat="1" applyFont="1" applyBorder="1" applyAlignment="1">
      <alignment horizontal="right" vertical="center" wrapText="1"/>
    </xf>
    <xf numFmtId="167" fontId="2" fillId="0" borderId="5" xfId="7" applyNumberFormat="1" applyFont="1" applyBorder="1" applyAlignment="1">
      <alignment horizontal="right" vertical="center" wrapText="1"/>
    </xf>
    <xf numFmtId="167" fontId="2" fillId="0" borderId="4" xfId="7" applyNumberFormat="1" applyFont="1" applyBorder="1" applyAlignment="1">
      <alignment horizontal="right" vertical="center" wrapText="1"/>
    </xf>
    <xf numFmtId="167" fontId="2" fillId="0" borderId="36" xfId="7" applyNumberFormat="1" applyFont="1" applyBorder="1" applyAlignment="1">
      <alignment horizontal="right" vertical="center" wrapText="1"/>
    </xf>
    <xf numFmtId="167" fontId="2" fillId="0" borderId="47" xfId="7" applyNumberFormat="1" applyFont="1" applyBorder="1" applyAlignment="1">
      <alignment horizontal="right" vertical="center" wrapText="1"/>
    </xf>
    <xf numFmtId="167" fontId="2" fillId="0" borderId="51" xfId="7" applyNumberFormat="1" applyFont="1" applyBorder="1" applyAlignment="1">
      <alignment horizontal="right" vertical="center"/>
    </xf>
    <xf numFmtId="167" fontId="2" fillId="0" borderId="52" xfId="7" applyNumberFormat="1" applyFont="1" applyBorder="1" applyAlignment="1">
      <alignment horizontal="right" vertical="center"/>
    </xf>
    <xf numFmtId="167" fontId="2" fillId="0" borderId="43" xfId="7" applyNumberFormat="1" applyFont="1" applyBorder="1" applyAlignment="1">
      <alignment horizontal="right" vertical="center"/>
    </xf>
    <xf numFmtId="167" fontId="2" fillId="0" borderId="53" xfId="7" applyNumberFormat="1" applyFont="1" applyBorder="1" applyAlignment="1">
      <alignment horizontal="right" vertical="center"/>
    </xf>
    <xf numFmtId="166" fontId="3" fillId="0" borderId="18" xfId="7" applyNumberFormat="1" applyFont="1" applyBorder="1" applyAlignment="1">
      <alignment horizontal="right" vertical="center"/>
    </xf>
    <xf numFmtId="166" fontId="3" fillId="0" borderId="17" xfId="7" applyNumberFormat="1" applyFont="1" applyBorder="1" applyAlignment="1">
      <alignment horizontal="right" vertical="center"/>
    </xf>
    <xf numFmtId="166" fontId="3" fillId="0" borderId="21" xfId="7" applyNumberFormat="1" applyFont="1" applyBorder="1" applyAlignment="1">
      <alignment horizontal="right" vertical="center"/>
    </xf>
    <xf numFmtId="166" fontId="3" fillId="0" borderId="35" xfId="7" applyNumberFormat="1" applyFont="1" applyBorder="1" applyAlignment="1">
      <alignment horizontal="right" vertical="center"/>
    </xf>
    <xf numFmtId="167" fontId="9" fillId="0" borderId="3" xfId="7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/>
    </xf>
    <xf numFmtId="167" fontId="9" fillId="0" borderId="16" xfId="7" applyNumberFormat="1" applyFont="1" applyBorder="1" applyAlignment="1">
      <alignment horizontal="right" vertical="center"/>
    </xf>
    <xf numFmtId="167" fontId="9" fillId="0" borderId="44" xfId="7" applyNumberFormat="1" applyFont="1" applyBorder="1" applyAlignment="1">
      <alignment horizontal="right" vertical="center"/>
    </xf>
    <xf numFmtId="3" fontId="2" fillId="0" borderId="44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 wrapText="1"/>
    </xf>
    <xf numFmtId="3" fontId="2" fillId="0" borderId="0" xfId="7" applyNumberFormat="1" applyFont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3" fontId="9" fillId="0" borderId="4" xfId="7" applyNumberFormat="1" applyFont="1" applyBorder="1" applyAlignment="1">
      <alignment horizontal="right" vertical="center" wrapText="1"/>
    </xf>
    <xf numFmtId="3" fontId="9" fillId="0" borderId="5" xfId="7" applyNumberFormat="1" applyFont="1" applyBorder="1" applyAlignment="1">
      <alignment horizontal="right" vertical="center" wrapText="1"/>
    </xf>
    <xf numFmtId="3" fontId="9" fillId="0" borderId="47" xfId="1" applyNumberFormat="1" applyFont="1" applyBorder="1" applyAlignment="1">
      <alignment horizontal="right" vertical="center"/>
    </xf>
    <xf numFmtId="3" fontId="2" fillId="0" borderId="51" xfId="7" applyNumberFormat="1" applyFont="1" applyBorder="1" applyAlignment="1">
      <alignment horizontal="right" vertical="center" wrapText="1"/>
    </xf>
    <xf numFmtId="3" fontId="2" fillId="0" borderId="43" xfId="7" applyNumberFormat="1" applyFont="1" applyBorder="1" applyAlignment="1">
      <alignment horizontal="right" vertical="center" wrapText="1"/>
    </xf>
    <xf numFmtId="3" fontId="3" fillId="0" borderId="2" xfId="7" applyNumberFormat="1" applyFont="1" applyBorder="1" applyAlignment="1">
      <alignment horizontal="right" vertical="center" wrapText="1"/>
    </xf>
    <xf numFmtId="166" fontId="3" fillId="0" borderId="25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horizontal="right" vertical="center" wrapText="1"/>
    </xf>
    <xf numFmtId="3" fontId="2" fillId="0" borderId="16" xfId="7" applyNumberFormat="1" applyFont="1" applyBorder="1" applyAlignment="1">
      <alignment horizontal="right" vertical="center" wrapText="1"/>
    </xf>
    <xf numFmtId="3" fontId="3" fillId="0" borderId="18" xfId="7" applyNumberFormat="1" applyFont="1" applyBorder="1" applyAlignment="1">
      <alignment horizontal="right" vertical="center" wrapText="1"/>
    </xf>
    <xf numFmtId="166" fontId="3" fillId="0" borderId="21" xfId="7" applyNumberFormat="1" applyFont="1" applyBorder="1" applyAlignment="1">
      <alignment horizontal="right" vertical="center" wrapText="1"/>
    </xf>
    <xf numFmtId="3" fontId="9" fillId="0" borderId="36" xfId="7" applyNumberFormat="1" applyFont="1" applyBorder="1" applyAlignment="1">
      <alignment horizontal="right" vertical="center" wrapText="1"/>
    </xf>
    <xf numFmtId="0" fontId="31" fillId="0" borderId="11" xfId="7" applyFont="1" applyBorder="1" applyAlignment="1">
      <alignment horizontal="center" vertical="top" wrapText="1"/>
    </xf>
    <xf numFmtId="3" fontId="9" fillId="0" borderId="34" xfId="7" applyNumberFormat="1" applyFont="1" applyBorder="1" applyAlignment="1">
      <alignment horizontal="right" vertical="center" wrapText="1"/>
    </xf>
    <xf numFmtId="168" fontId="9" fillId="0" borderId="3" xfId="1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 wrapText="1"/>
    </xf>
    <xf numFmtId="3" fontId="2" fillId="0" borderId="52" xfId="7" applyNumberFormat="1" applyFont="1" applyBorder="1" applyAlignment="1">
      <alignment horizontal="right" vertical="center" wrapText="1"/>
    </xf>
    <xf numFmtId="166" fontId="3" fillId="0" borderId="11" xfId="7" applyNumberFormat="1" applyFont="1" applyBorder="1" applyAlignment="1">
      <alignment horizontal="right" vertical="center" wrapText="1"/>
    </xf>
    <xf numFmtId="3" fontId="2" fillId="0" borderId="34" xfId="1" applyNumberFormat="1" applyFont="1" applyBorder="1" applyAlignment="1">
      <alignment horizontal="right" vertical="center"/>
    </xf>
    <xf numFmtId="3" fontId="2" fillId="0" borderId="34" xfId="7" applyNumberFormat="1" applyFont="1" applyBorder="1" applyAlignment="1">
      <alignment horizontal="right" vertical="center"/>
    </xf>
    <xf numFmtId="3" fontId="2" fillId="0" borderId="52" xfId="1" applyNumberFormat="1" applyFont="1" applyBorder="1" applyAlignment="1">
      <alignment horizontal="right" vertical="center"/>
    </xf>
    <xf numFmtId="3" fontId="2" fillId="0" borderId="54" xfId="1" applyNumberFormat="1" applyFont="1" applyBorder="1" applyAlignment="1">
      <alignment horizontal="right" vertical="center"/>
    </xf>
    <xf numFmtId="3" fontId="2" fillId="0" borderId="43" xfId="1" applyNumberFormat="1" applyFont="1" applyBorder="1" applyAlignment="1">
      <alignment horizontal="right" vertical="center"/>
    </xf>
    <xf numFmtId="3" fontId="2" fillId="0" borderId="54" xfId="7" applyNumberFormat="1" applyFont="1" applyBorder="1" applyAlignment="1">
      <alignment horizontal="right" vertical="center"/>
    </xf>
    <xf numFmtId="3" fontId="2" fillId="0" borderId="34" xfId="7" applyNumberFormat="1" applyFont="1" applyBorder="1" applyAlignment="1">
      <alignment horizontal="right" vertical="center" wrapText="1"/>
    </xf>
    <xf numFmtId="3" fontId="9" fillId="0" borderId="34" xfId="1" applyNumberFormat="1" applyFont="1" applyBorder="1" applyAlignment="1">
      <alignment horizontal="right" vertical="center"/>
    </xf>
    <xf numFmtId="3" fontId="9" fillId="0" borderId="3" xfId="7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/>
    </xf>
    <xf numFmtId="3" fontId="9" fillId="0" borderId="34" xfId="7" applyNumberFormat="1" applyFont="1" applyBorder="1" applyAlignment="1">
      <alignment horizontal="right" vertical="center"/>
    </xf>
    <xf numFmtId="3" fontId="2" fillId="0" borderId="54" xfId="7" applyNumberFormat="1" applyFont="1" applyBorder="1" applyAlignment="1">
      <alignment horizontal="right" vertical="center" wrapText="1"/>
    </xf>
    <xf numFmtId="0" fontId="31" fillId="0" borderId="8" xfId="7" applyFont="1" applyBorder="1" applyAlignment="1">
      <alignment horizontal="center" vertical="top" wrapText="1"/>
    </xf>
    <xf numFmtId="3" fontId="9" fillId="0" borderId="44" xfId="7" applyNumberFormat="1" applyFont="1" applyBorder="1" applyAlignment="1">
      <alignment horizontal="right" vertical="center"/>
    </xf>
    <xf numFmtId="3" fontId="2" fillId="0" borderId="36" xfId="1" applyNumberFormat="1" applyFont="1" applyBorder="1" applyAlignment="1">
      <alignment horizontal="right" vertical="center"/>
    </xf>
    <xf numFmtId="3" fontId="2" fillId="0" borderId="50" xfId="1" applyNumberFormat="1" applyFont="1" applyBorder="1" applyAlignment="1">
      <alignment horizontal="right" vertical="center"/>
    </xf>
    <xf numFmtId="166" fontId="3" fillId="0" borderId="25" xfId="1" applyNumberFormat="1" applyFont="1" applyBorder="1" applyAlignment="1">
      <alignment horizontal="right" vertical="center" wrapText="1"/>
    </xf>
    <xf numFmtId="166" fontId="3" fillId="0" borderId="10" xfId="1" applyNumberFormat="1" applyFont="1" applyBorder="1" applyAlignment="1">
      <alignment horizontal="right" vertical="center" wrapText="1"/>
    </xf>
    <xf numFmtId="3" fontId="2" fillId="0" borderId="26" xfId="1" applyNumberFormat="1" applyFont="1" applyBorder="1" applyAlignment="1">
      <alignment horizontal="right" vertical="center"/>
    </xf>
    <xf numFmtId="166" fontId="3" fillId="0" borderId="10" xfId="1" applyNumberFormat="1" applyFont="1" applyBorder="1" applyAlignment="1">
      <alignment horizontal="right" vertical="center"/>
    </xf>
    <xf numFmtId="166" fontId="3" fillId="0" borderId="26" xfId="1" applyNumberFormat="1" applyFont="1" applyBorder="1" applyAlignment="1">
      <alignment horizontal="right" vertical="center"/>
    </xf>
    <xf numFmtId="3" fontId="9" fillId="0" borderId="50" xfId="1" applyNumberFormat="1" applyFont="1" applyBorder="1" applyAlignment="1">
      <alignment horizontal="right" vertical="center"/>
    </xf>
    <xf numFmtId="166" fontId="3" fillId="0" borderId="15" xfId="7" applyNumberFormat="1" applyFont="1" applyBorder="1" applyAlignment="1">
      <alignment horizontal="right" vertical="center"/>
    </xf>
    <xf numFmtId="3" fontId="2" fillId="0" borderId="55" xfId="7" applyNumberFormat="1" applyFont="1" applyBorder="1" applyAlignment="1">
      <alignment horizontal="right" vertical="center" wrapText="1"/>
    </xf>
    <xf numFmtId="3" fontId="2" fillId="0" borderId="56" xfId="7" applyNumberFormat="1" applyFont="1" applyBorder="1" applyAlignment="1">
      <alignment horizontal="right" vertical="center" wrapText="1"/>
    </xf>
    <xf numFmtId="3" fontId="2" fillId="0" borderId="44" xfId="7" applyNumberFormat="1" applyFont="1" applyBorder="1" applyAlignment="1">
      <alignment horizontal="right" vertical="center" wrapText="1"/>
    </xf>
    <xf numFmtId="166" fontId="3" fillId="0" borderId="57" xfId="7" applyNumberFormat="1" applyFont="1" applyBorder="1" applyAlignment="1">
      <alignment horizontal="right" vertical="center" wrapText="1"/>
    </xf>
    <xf numFmtId="3" fontId="9" fillId="0" borderId="58" xfId="7" applyNumberFormat="1" applyFont="1" applyBorder="1" applyAlignment="1">
      <alignment horizontal="right" vertical="center" wrapText="1"/>
    </xf>
    <xf numFmtId="166" fontId="3" fillId="0" borderId="59" xfId="7" applyNumberFormat="1" applyFont="1" applyBorder="1" applyAlignment="1">
      <alignment horizontal="right" vertical="center" wrapText="1"/>
    </xf>
    <xf numFmtId="166" fontId="3" fillId="0" borderId="27" xfId="7" applyNumberFormat="1" applyFont="1" applyBorder="1" applyAlignment="1">
      <alignment horizontal="right" vertical="center" wrapText="1"/>
    </xf>
    <xf numFmtId="3" fontId="9" fillId="0" borderId="44" xfId="7" applyNumberFormat="1" applyFont="1" applyBorder="1" applyAlignment="1">
      <alignment horizontal="right" vertical="center" wrapText="1"/>
    </xf>
    <xf numFmtId="166" fontId="3" fillId="0" borderId="55" xfId="7" applyNumberFormat="1" applyFont="1" applyBorder="1" applyAlignment="1">
      <alignment horizontal="right" vertical="center" wrapText="1"/>
    </xf>
    <xf numFmtId="166" fontId="3" fillId="0" borderId="56" xfId="7" applyNumberFormat="1" applyFont="1" applyBorder="1" applyAlignment="1">
      <alignment horizontal="right" vertical="center" wrapText="1"/>
    </xf>
    <xf numFmtId="3" fontId="9" fillId="0" borderId="60" xfId="7" applyNumberFormat="1" applyFont="1" applyBorder="1" applyAlignment="1">
      <alignment horizontal="right" vertical="center" wrapText="1"/>
    </xf>
    <xf numFmtId="3" fontId="9" fillId="0" borderId="47" xfId="7" applyNumberFormat="1" applyFont="1" applyBorder="1" applyAlignment="1">
      <alignment horizontal="right" vertical="center" wrapText="1"/>
    </xf>
    <xf numFmtId="0" fontId="4" fillId="0" borderId="20" xfId="7" applyFont="1" applyBorder="1" applyAlignment="1">
      <alignment horizontal="center" vertical="top" wrapText="1"/>
    </xf>
    <xf numFmtId="0" fontId="4" fillId="0" borderId="7" xfId="7" applyFont="1" applyBorder="1" applyAlignment="1">
      <alignment horizontal="center" vertical="top" wrapText="1"/>
    </xf>
    <xf numFmtId="3" fontId="2" fillId="0" borderId="36" xfId="7" applyNumberFormat="1" applyFont="1" applyBorder="1" applyAlignment="1">
      <alignment horizontal="right" vertical="center" wrapText="1"/>
    </xf>
    <xf numFmtId="9" fontId="3" fillId="0" borderId="18" xfId="7" applyNumberFormat="1" applyFont="1" applyBorder="1" applyAlignment="1">
      <alignment horizontal="right" vertical="top" wrapText="1"/>
    </xf>
    <xf numFmtId="9" fontId="3" fillId="0" borderId="17" xfId="7" applyNumberFormat="1" applyFont="1" applyBorder="1" applyAlignment="1">
      <alignment horizontal="right" vertical="top" wrapText="1"/>
    </xf>
    <xf numFmtId="166" fontId="3" fillId="0" borderId="18" xfId="7" applyNumberFormat="1" applyFont="1" applyBorder="1" applyAlignment="1">
      <alignment horizontal="right" vertical="top" wrapText="1"/>
    </xf>
    <xf numFmtId="166" fontId="3" fillId="0" borderId="17" xfId="7" applyNumberFormat="1" applyFont="1" applyBorder="1" applyAlignment="1">
      <alignment horizontal="right" vertical="top" wrapText="1"/>
    </xf>
    <xf numFmtId="166" fontId="3" fillId="0" borderId="21" xfId="7" applyNumberFormat="1" applyFont="1" applyBorder="1" applyAlignment="1">
      <alignment horizontal="right" vertical="top" wrapText="1"/>
    </xf>
    <xf numFmtId="3" fontId="9" fillId="0" borderId="16" xfId="7" applyNumberFormat="1" applyFont="1" applyBorder="1" applyAlignment="1">
      <alignment horizontal="right" vertical="center" wrapText="1"/>
    </xf>
    <xf numFmtId="166" fontId="3" fillId="0" borderId="3" xfId="7" applyNumberFormat="1" applyFont="1" applyBorder="1" applyAlignment="1">
      <alignment horizontal="right" vertical="top" wrapText="1"/>
    </xf>
    <xf numFmtId="166" fontId="3" fillId="0" borderId="0" xfId="7" applyNumberFormat="1" applyFont="1" applyAlignment="1">
      <alignment horizontal="right" vertical="top" wrapText="1"/>
    </xf>
    <xf numFmtId="0" fontId="4" fillId="0" borderId="18" xfId="7" applyFont="1" applyBorder="1" applyAlignment="1">
      <alignment horizontal="center" vertical="top" wrapText="1"/>
    </xf>
    <xf numFmtId="0" fontId="4" fillId="0" borderId="40" xfId="7" applyFont="1" applyBorder="1" applyAlignment="1">
      <alignment horizontal="center" vertical="top" wrapText="1"/>
    </xf>
    <xf numFmtId="0" fontId="4" fillId="0" borderId="11" xfId="7" applyFont="1" applyBorder="1" applyAlignment="1">
      <alignment horizontal="center" vertical="top" wrapText="1"/>
    </xf>
    <xf numFmtId="0" fontId="4" fillId="0" borderId="17" xfId="7" applyFont="1" applyBorder="1" applyAlignment="1">
      <alignment horizontal="center" vertical="top" wrapText="1"/>
    </xf>
    <xf numFmtId="9" fontId="3" fillId="0" borderId="12" xfId="7" applyNumberFormat="1" applyFont="1" applyBorder="1" applyAlignment="1">
      <alignment horizontal="right" vertical="top" wrapText="1"/>
    </xf>
    <xf numFmtId="9" fontId="3" fillId="0" borderId="13" xfId="7" applyNumberFormat="1" applyFont="1" applyBorder="1" applyAlignment="1">
      <alignment horizontal="right" vertical="top" wrapText="1"/>
    </xf>
    <xf numFmtId="166" fontId="3" fillId="0" borderId="12" xfId="7" applyNumberFormat="1" applyFont="1" applyBorder="1" applyAlignment="1">
      <alignment horizontal="right" vertical="top" wrapText="1"/>
    </xf>
    <xf numFmtId="166" fontId="3" fillId="0" borderId="13" xfId="7" applyNumberFormat="1" applyFont="1" applyBorder="1" applyAlignment="1">
      <alignment horizontal="right" vertical="top" wrapText="1"/>
    </xf>
    <xf numFmtId="3" fontId="2" fillId="0" borderId="53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top" wrapText="1"/>
    </xf>
    <xf numFmtId="166" fontId="3" fillId="0" borderId="48" xfId="7" applyNumberFormat="1" applyFont="1" applyBorder="1" applyAlignment="1">
      <alignment horizontal="right" vertical="top" wrapText="1"/>
    </xf>
    <xf numFmtId="0" fontId="4" fillId="0" borderId="8" xfId="7" applyFont="1" applyBorder="1" applyAlignment="1">
      <alignment horizontal="center" vertical="top" wrapText="1"/>
    </xf>
    <xf numFmtId="0" fontId="4" fillId="0" borderId="28" xfId="7" applyFont="1" applyBorder="1" applyAlignment="1">
      <alignment horizontal="center" vertical="top" wrapText="1"/>
    </xf>
    <xf numFmtId="3" fontId="2" fillId="0" borderId="3" xfId="1" applyNumberFormat="1" applyFont="1" applyFill="1" applyBorder="1" applyAlignment="1">
      <alignment horizontal="right" vertical="center" wrapText="1"/>
    </xf>
    <xf numFmtId="166" fontId="2" fillId="0" borderId="44" xfId="0" applyNumberFormat="1" applyFont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vertical="center" wrapText="1"/>
    </xf>
    <xf numFmtId="16" fontId="2" fillId="0" borderId="37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3" fontId="5" fillId="0" borderId="61" xfId="7" applyNumberFormat="1" applyFont="1" applyBorder="1" applyAlignment="1">
      <alignment horizontal="left" vertical="center" wrapText="1"/>
    </xf>
    <xf numFmtId="3" fontId="5" fillId="0" borderId="62" xfId="7" applyNumberFormat="1" applyFont="1" applyBorder="1" applyAlignment="1">
      <alignment horizontal="left" vertical="center" wrapText="1"/>
    </xf>
    <xf numFmtId="3" fontId="5" fillId="0" borderId="6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center" wrapText="1"/>
    </xf>
    <xf numFmtId="16" fontId="2" fillId="0" borderId="37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/>
    </xf>
    <xf numFmtId="49" fontId="2" fillId="0" borderId="37" xfId="0" applyNumberFormat="1" applyFont="1" applyBorder="1" applyAlignment="1">
      <alignment horizontal="left"/>
    </xf>
    <xf numFmtId="3" fontId="2" fillId="0" borderId="3" xfId="1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3" fontId="5" fillId="0" borderId="37" xfId="7" applyNumberFormat="1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2" fillId="0" borderId="47" xfId="1" applyNumberFormat="1" applyFont="1" applyFill="1" applyBorder="1" applyAlignment="1">
      <alignment horizontal="right" vertical="center" wrapText="1"/>
    </xf>
    <xf numFmtId="3" fontId="2" fillId="0" borderId="49" xfId="1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2" fillId="0" borderId="47" xfId="1" applyNumberFormat="1" applyFont="1" applyFill="1" applyBorder="1" applyAlignment="1">
      <alignment vertical="center" wrapText="1"/>
    </xf>
    <xf numFmtId="9" fontId="3" fillId="0" borderId="63" xfId="1" applyNumberFormat="1" applyFont="1" applyFill="1" applyBorder="1" applyAlignment="1">
      <alignment vertical="center" wrapText="1"/>
    </xf>
    <xf numFmtId="3" fontId="2" fillId="0" borderId="64" xfId="1" applyNumberFormat="1" applyFont="1" applyFill="1" applyBorder="1" applyAlignment="1">
      <alignment vertical="center" wrapText="1"/>
    </xf>
    <xf numFmtId="3" fontId="2" fillId="0" borderId="65" xfId="1" applyNumberFormat="1" applyFont="1" applyFill="1" applyBorder="1" applyAlignment="1">
      <alignment vertical="center" wrapText="1"/>
    </xf>
    <xf numFmtId="3" fontId="2" fillId="0" borderId="66" xfId="1" applyNumberFormat="1" applyFont="1" applyFill="1" applyBorder="1" applyAlignment="1">
      <alignment vertical="center" wrapText="1"/>
    </xf>
    <xf numFmtId="3" fontId="2" fillId="0" borderId="34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2" fillId="0" borderId="44" xfId="1" applyNumberFormat="1" applyFont="1" applyFill="1" applyBorder="1" applyAlignment="1">
      <alignment vertical="center" wrapText="1"/>
    </xf>
    <xf numFmtId="9" fontId="3" fillId="0" borderId="34" xfId="1" applyNumberFormat="1" applyFont="1" applyFill="1" applyBorder="1" applyAlignment="1">
      <alignment vertical="center" wrapText="1"/>
    </xf>
    <xf numFmtId="9" fontId="3" fillId="0" borderId="14" xfId="1" applyNumberFormat="1" applyFont="1" applyFill="1" applyBorder="1" applyAlignment="1">
      <alignment vertical="center" wrapText="1"/>
    </xf>
    <xf numFmtId="3" fontId="9" fillId="0" borderId="49" xfId="1" applyNumberFormat="1" applyFont="1" applyFill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47" xfId="1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36" xfId="0" applyNumberFormat="1" applyFont="1" applyBorder="1" applyAlignment="1">
      <alignment horizontal="right" vertical="center" wrapText="1"/>
    </xf>
    <xf numFmtId="3" fontId="2" fillId="0" borderId="47" xfId="0" applyNumberFormat="1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3" fillId="0" borderId="25" xfId="0" applyNumberFormat="1" applyFont="1" applyBorder="1" applyAlignment="1">
      <alignment horizontal="right" vertical="center" wrapText="1"/>
    </xf>
    <xf numFmtId="166" fontId="3" fillId="0" borderId="25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44" xfId="0" applyNumberFormat="1" applyFont="1" applyBorder="1" applyAlignment="1">
      <alignment horizontal="right" vertical="center" wrapText="1"/>
    </xf>
    <xf numFmtId="9" fontId="3" fillId="0" borderId="18" xfId="0" applyNumberFormat="1" applyFont="1" applyBorder="1" applyAlignment="1">
      <alignment horizontal="right" vertical="center" wrapText="1"/>
    </xf>
    <xf numFmtId="9" fontId="3" fillId="0" borderId="17" xfId="0" applyNumberFormat="1" applyFont="1" applyBorder="1" applyAlignment="1">
      <alignment horizontal="right" vertical="center" wrapText="1"/>
    </xf>
    <xf numFmtId="9" fontId="3" fillId="0" borderId="21" xfId="0" applyNumberFormat="1" applyFont="1" applyBorder="1" applyAlignment="1">
      <alignment horizontal="right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166" fontId="3" fillId="0" borderId="21" xfId="0" applyNumberFormat="1" applyFont="1" applyBorder="1" applyAlignment="1">
      <alignment horizontal="right" vertical="center" wrapText="1"/>
    </xf>
    <xf numFmtId="166" fontId="3" fillId="0" borderId="35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47" xfId="0" applyNumberFormat="1" applyFont="1" applyBorder="1" applyAlignment="1">
      <alignment horizontal="right" vertical="center" wrapText="1"/>
    </xf>
    <xf numFmtId="9" fontId="3" fillId="0" borderId="12" xfId="0" applyNumberFormat="1" applyFont="1" applyBorder="1" applyAlignment="1">
      <alignment horizontal="right" vertical="center"/>
    </xf>
    <xf numFmtId="9" fontId="3" fillId="0" borderId="13" xfId="0" applyNumberFormat="1" applyFont="1" applyBorder="1" applyAlignment="1">
      <alignment horizontal="right" vertical="center"/>
    </xf>
    <xf numFmtId="9" fontId="3" fillId="0" borderId="19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19" xfId="0" applyNumberFormat="1" applyFont="1" applyBorder="1" applyAlignment="1">
      <alignment horizontal="right" vertical="center"/>
    </xf>
    <xf numFmtId="3" fontId="2" fillId="0" borderId="52" xfId="1" applyNumberFormat="1" applyFont="1" applyFill="1" applyBorder="1" applyAlignment="1">
      <alignment horizontal="right" vertical="center" wrapText="1"/>
    </xf>
    <xf numFmtId="3" fontId="2" fillId="0" borderId="53" xfId="1" applyNumberFormat="1" applyFont="1" applyFill="1" applyBorder="1" applyAlignment="1">
      <alignment horizontal="right" vertical="center" wrapText="1"/>
    </xf>
    <xf numFmtId="9" fontId="3" fillId="0" borderId="13" xfId="1" applyNumberFormat="1" applyFont="1" applyFill="1" applyBorder="1" applyAlignment="1">
      <alignment horizontal="right" vertical="center" wrapText="1"/>
    </xf>
    <xf numFmtId="9" fontId="3" fillId="0" borderId="48" xfId="1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3" fontId="2" fillId="0" borderId="30" xfId="7" applyNumberFormat="1" applyFont="1" applyBorder="1" applyAlignment="1">
      <alignment vertical="center" wrapText="1"/>
    </xf>
    <xf numFmtId="166" fontId="3" fillId="0" borderId="68" xfId="0" applyNumberFormat="1" applyFont="1" applyBorder="1" applyAlignment="1">
      <alignment horizontal="right" vertical="center" wrapText="1"/>
    </xf>
    <xf numFmtId="3" fontId="2" fillId="0" borderId="18" xfId="7" applyNumberFormat="1" applyFont="1" applyBorder="1" applyAlignment="1">
      <alignment vertical="center" wrapText="1"/>
    </xf>
    <xf numFmtId="166" fontId="3" fillId="0" borderId="69" xfId="0" applyNumberFormat="1" applyFont="1" applyBorder="1" applyAlignment="1">
      <alignment horizontal="right" vertical="center" wrapText="1"/>
    </xf>
    <xf numFmtId="3" fontId="9" fillId="0" borderId="13" xfId="7" applyNumberFormat="1" applyFont="1" applyBorder="1" applyAlignment="1">
      <alignment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166" fontId="3" fillId="0" borderId="19" xfId="0" applyNumberFormat="1" applyFont="1" applyBorder="1" applyAlignment="1">
      <alignment horizontal="right" vertical="center" wrapText="1"/>
    </xf>
    <xf numFmtId="166" fontId="3" fillId="0" borderId="48" xfId="0" applyNumberFormat="1" applyFont="1" applyBorder="1" applyAlignment="1">
      <alignment horizontal="right" vertical="center" wrapText="1"/>
    </xf>
    <xf numFmtId="166" fontId="16" fillId="0" borderId="33" xfId="0" applyNumberFormat="1" applyFont="1" applyBorder="1" applyAlignment="1">
      <alignment horizontal="right" vertical="center" wrapText="1"/>
    </xf>
    <xf numFmtId="166" fontId="16" fillId="0" borderId="68" xfId="0" applyNumberFormat="1" applyFont="1" applyBorder="1" applyAlignment="1">
      <alignment horizontal="right" vertical="center" wrapText="1"/>
    </xf>
    <xf numFmtId="166" fontId="16" fillId="0" borderId="69" xfId="0" applyNumberFormat="1" applyFont="1" applyBorder="1" applyAlignment="1">
      <alignment horizontal="right" vertical="center" wrapText="1"/>
    </xf>
    <xf numFmtId="166" fontId="16" fillId="0" borderId="19" xfId="0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3" fontId="5" fillId="0" borderId="70" xfId="0" applyNumberFormat="1" applyFont="1" applyBorder="1" applyAlignment="1">
      <alignment vertical="center" wrapText="1"/>
    </xf>
    <xf numFmtId="3" fontId="5" fillId="0" borderId="62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/>
    </xf>
    <xf numFmtId="3" fontId="9" fillId="0" borderId="3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wrapText="1"/>
    </xf>
    <xf numFmtId="168" fontId="9" fillId="0" borderId="0" xfId="1" applyNumberFormat="1" applyFont="1" applyBorder="1" applyAlignment="1">
      <alignment horizontal="right" wrapText="1"/>
    </xf>
    <xf numFmtId="3" fontId="2" fillId="0" borderId="47" xfId="1" applyNumberFormat="1" applyFont="1" applyBorder="1"/>
    <xf numFmtId="3" fontId="2" fillId="0" borderId="44" xfId="1" applyNumberFormat="1" applyFont="1" applyBorder="1"/>
    <xf numFmtId="3" fontId="9" fillId="0" borderId="44" xfId="1" applyNumberFormat="1" applyFont="1" applyBorder="1"/>
    <xf numFmtId="3" fontId="9" fillId="0" borderId="3" xfId="0" applyNumberFormat="1" applyFont="1" applyBorder="1" applyAlignment="1">
      <alignment horizontal="right" wrapText="1"/>
    </xf>
    <xf numFmtId="166" fontId="3" fillId="0" borderId="18" xfId="0" applyNumberFormat="1" applyFont="1" applyBorder="1" applyAlignment="1">
      <alignment horizontal="right" vertical="center" wrapText="1"/>
    </xf>
    <xf numFmtId="3" fontId="2" fillId="0" borderId="43" xfId="0" applyNumberFormat="1" applyFont="1" applyBorder="1" applyAlignment="1">
      <alignment horizontal="right" vertical="center" wrapText="1"/>
    </xf>
    <xf numFmtId="3" fontId="2" fillId="0" borderId="4" xfId="1" applyNumberFormat="1" applyFont="1" applyBorder="1" applyAlignment="1">
      <alignment horizontal="left" vertical="center" wrapText="1"/>
    </xf>
    <xf numFmtId="3" fontId="2" fillId="0" borderId="51" xfId="1" applyNumberFormat="1" applyFont="1" applyBorder="1" applyAlignment="1">
      <alignment horizontal="left" vertical="center" wrapText="1"/>
    </xf>
    <xf numFmtId="3" fontId="9" fillId="0" borderId="44" xfId="0" applyNumberFormat="1" applyFont="1" applyBorder="1" applyAlignment="1">
      <alignment horizontal="right" vertical="center" wrapText="1"/>
    </xf>
    <xf numFmtId="9" fontId="3" fillId="0" borderId="12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 wrapText="1"/>
    </xf>
    <xf numFmtId="9" fontId="3" fillId="0" borderId="19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horizontal="right" vertical="center" wrapText="1"/>
    </xf>
    <xf numFmtId="3" fontId="2" fillId="0" borderId="47" xfId="7" applyNumberFormat="1" applyFont="1" applyBorder="1" applyAlignment="1">
      <alignment horizontal="right" vertical="center" wrapText="1"/>
    </xf>
    <xf numFmtId="9" fontId="3" fillId="0" borderId="2" xfId="7" applyNumberFormat="1" applyFont="1" applyBorder="1" applyAlignment="1">
      <alignment horizontal="right" vertical="center" wrapText="1"/>
    </xf>
    <xf numFmtId="9" fontId="3" fillId="0" borderId="1" xfId="7" applyNumberFormat="1" applyFont="1" applyBorder="1" applyAlignment="1">
      <alignment horizontal="right" vertical="center" wrapText="1"/>
    </xf>
    <xf numFmtId="9" fontId="3" fillId="0" borderId="25" xfId="7" applyNumberFormat="1" applyFont="1" applyBorder="1" applyAlignment="1">
      <alignment horizontal="right" vertical="center" wrapText="1"/>
    </xf>
    <xf numFmtId="9" fontId="3" fillId="0" borderId="18" xfId="7" applyNumberFormat="1" applyFont="1" applyBorder="1" applyAlignment="1">
      <alignment horizontal="right" vertical="center" wrapText="1"/>
    </xf>
    <xf numFmtId="9" fontId="3" fillId="0" borderId="17" xfId="7" applyNumberFormat="1" applyFont="1" applyBorder="1" applyAlignment="1">
      <alignment horizontal="right" vertical="center" wrapText="1"/>
    </xf>
    <xf numFmtId="9" fontId="3" fillId="0" borderId="21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center" wrapText="1"/>
    </xf>
    <xf numFmtId="9" fontId="3" fillId="0" borderId="12" xfId="7" applyNumberFormat="1" applyFont="1" applyBorder="1" applyAlignment="1">
      <alignment horizontal="right" vertical="center" wrapText="1"/>
    </xf>
    <xf numFmtId="9" fontId="3" fillId="0" borderId="13" xfId="7" applyNumberFormat="1" applyFont="1" applyBorder="1" applyAlignment="1">
      <alignment horizontal="right" vertical="center" wrapText="1"/>
    </xf>
    <xf numFmtId="9" fontId="3" fillId="0" borderId="19" xfId="7" applyNumberFormat="1" applyFont="1" applyBorder="1" applyAlignment="1">
      <alignment horizontal="right" vertical="center" wrapText="1"/>
    </xf>
    <xf numFmtId="166" fontId="3" fillId="0" borderId="13" xfId="7" applyNumberFormat="1" applyFont="1" applyBorder="1" applyAlignment="1">
      <alignment horizontal="right" vertical="center" wrapText="1"/>
    </xf>
    <xf numFmtId="166" fontId="3" fillId="0" borderId="19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center" wrapText="1"/>
    </xf>
    <xf numFmtId="166" fontId="3" fillId="0" borderId="48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vertical="center" wrapText="1"/>
    </xf>
    <xf numFmtId="9" fontId="3" fillId="0" borderId="71" xfId="7" applyNumberFormat="1" applyFont="1" applyBorder="1" applyAlignment="1">
      <alignment horizontal="right" vertical="center" wrapText="1"/>
    </xf>
    <xf numFmtId="9" fontId="3" fillId="0" borderId="72" xfId="7" applyNumberFormat="1" applyFont="1" applyBorder="1" applyAlignment="1">
      <alignment horizontal="right" vertical="center" wrapText="1"/>
    </xf>
    <xf numFmtId="9" fontId="3" fillId="0" borderId="0" xfId="7" applyNumberFormat="1" applyFont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center" wrapText="1"/>
    </xf>
    <xf numFmtId="3" fontId="9" fillId="0" borderId="73" xfId="7" applyNumberFormat="1" applyFont="1" applyBorder="1" applyAlignment="1">
      <alignment horizontal="right" vertical="center" wrapText="1"/>
    </xf>
    <xf numFmtId="9" fontId="3" fillId="0" borderId="74" xfId="7" applyNumberFormat="1" applyFont="1" applyBorder="1" applyAlignment="1">
      <alignment horizontal="right" vertical="center" wrapText="1"/>
    </xf>
    <xf numFmtId="3" fontId="2" fillId="0" borderId="73" xfId="7" applyNumberFormat="1" applyFont="1" applyBorder="1" applyAlignment="1">
      <alignment horizontal="right" vertical="center" wrapText="1"/>
    </xf>
    <xf numFmtId="3" fontId="2" fillId="0" borderId="37" xfId="7" applyNumberFormat="1" applyFont="1" applyBorder="1" applyAlignment="1">
      <alignment horizontal="right" vertical="center" wrapText="1"/>
    </xf>
    <xf numFmtId="3" fontId="9" fillId="0" borderId="75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vertical="center" wrapText="1"/>
    </xf>
    <xf numFmtId="3" fontId="9" fillId="0" borderId="75" xfId="7" applyNumberFormat="1" applyFont="1" applyBorder="1" applyAlignment="1">
      <alignment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26" xfId="7" applyFont="1" applyBorder="1" applyAlignment="1">
      <alignment horizontal="center" vertical="center" wrapText="1"/>
    </xf>
    <xf numFmtId="3" fontId="5" fillId="0" borderId="38" xfId="7" applyNumberFormat="1" applyFont="1" applyBorder="1" applyAlignment="1">
      <alignment vertical="center" wrapText="1"/>
    </xf>
    <xf numFmtId="3" fontId="5" fillId="0" borderId="61" xfId="7" applyNumberFormat="1" applyFont="1" applyBorder="1" applyAlignment="1">
      <alignment vertical="center" wrapText="1"/>
    </xf>
    <xf numFmtId="3" fontId="5" fillId="0" borderId="62" xfId="7" applyNumberFormat="1" applyFont="1" applyBorder="1" applyAlignment="1">
      <alignment vertical="center" wrapText="1"/>
    </xf>
    <xf numFmtId="3" fontId="5" fillId="0" borderId="61" xfId="0" applyNumberFormat="1" applyFont="1" applyBorder="1" applyAlignment="1">
      <alignment horizontal="left" vertical="center" wrapText="1"/>
    </xf>
    <xf numFmtId="3" fontId="5" fillId="0" borderId="62" xfId="0" applyNumberFormat="1" applyFont="1" applyBorder="1" applyAlignment="1">
      <alignment horizontal="left" vertical="center" wrapText="1"/>
    </xf>
    <xf numFmtId="3" fontId="5" fillId="0" borderId="76" xfId="7" applyNumberFormat="1" applyFont="1" applyBorder="1" applyAlignment="1">
      <alignment horizontal="left" vertical="center" wrapText="1"/>
    </xf>
    <xf numFmtId="3" fontId="5" fillId="0" borderId="38" xfId="0" applyNumberFormat="1" applyFont="1" applyBorder="1" applyAlignment="1">
      <alignment horizontal="left" vertical="center" wrapText="1"/>
    </xf>
    <xf numFmtId="3" fontId="5" fillId="0" borderId="77" xfId="0" applyNumberFormat="1" applyFont="1" applyBorder="1" applyAlignment="1">
      <alignment horizontal="left" vertical="center" wrapText="1"/>
    </xf>
    <xf numFmtId="3" fontId="2" fillId="0" borderId="28" xfId="6" applyNumberFormat="1" applyFont="1" applyBorder="1" applyAlignment="1">
      <alignment horizontal="center" vertical="center" wrapText="1"/>
    </xf>
    <xf numFmtId="9" fontId="3" fillId="0" borderId="6" xfId="7" applyNumberFormat="1" applyFont="1" applyBorder="1" applyAlignment="1">
      <alignment horizontal="right" vertical="center" wrapText="1"/>
    </xf>
    <xf numFmtId="3" fontId="9" fillId="0" borderId="3" xfId="7" applyNumberFormat="1" applyFont="1" applyBorder="1" applyAlignment="1">
      <alignment horizontal="right" vertical="center" wrapText="1"/>
    </xf>
    <xf numFmtId="9" fontId="3" fillId="0" borderId="11" xfId="7" applyNumberFormat="1" applyFont="1" applyBorder="1" applyAlignment="1">
      <alignment horizontal="right" vertical="center" wrapText="1"/>
    </xf>
    <xf numFmtId="9" fontId="3" fillId="0" borderId="14" xfId="7" applyNumberFormat="1" applyFont="1" applyBorder="1" applyAlignment="1">
      <alignment horizontal="right" vertical="center" wrapText="1"/>
    </xf>
    <xf numFmtId="2" fontId="2" fillId="0" borderId="4" xfId="7" applyNumberFormat="1" applyFont="1" applyBorder="1" applyAlignment="1">
      <alignment horizontal="right" vertical="center" wrapText="1"/>
    </xf>
    <xf numFmtId="2" fontId="2" fillId="0" borderId="5" xfId="7" applyNumberFormat="1" applyFont="1" applyBorder="1" applyAlignment="1">
      <alignment horizontal="right" vertical="center" wrapText="1"/>
    </xf>
    <xf numFmtId="2" fontId="2" fillId="0" borderId="47" xfId="7" applyNumberFormat="1" applyFont="1" applyBorder="1" applyAlignment="1">
      <alignment horizontal="right" vertical="center" wrapText="1"/>
    </xf>
    <xf numFmtId="2" fontId="2" fillId="0" borderId="3" xfId="7" applyNumberFormat="1" applyFont="1" applyBorder="1" applyAlignment="1">
      <alignment horizontal="right" vertical="center" wrapText="1"/>
    </xf>
    <xf numFmtId="2" fontId="2" fillId="0" borderId="0" xfId="7" applyNumberFormat="1" applyFont="1" applyAlignment="1">
      <alignment horizontal="right" vertical="center" wrapText="1"/>
    </xf>
    <xf numFmtId="2" fontId="2" fillId="0" borderId="44" xfId="7" applyNumberFormat="1" applyFont="1" applyBorder="1" applyAlignment="1">
      <alignment horizontal="right" vertical="center" wrapText="1"/>
    </xf>
    <xf numFmtId="2" fontId="2" fillId="0" borderId="16" xfId="7" applyNumberFormat="1" applyFont="1" applyBorder="1" applyAlignment="1">
      <alignment horizontal="right" vertical="center" wrapText="1"/>
    </xf>
    <xf numFmtId="0" fontId="8" fillId="0" borderId="24" xfId="7" applyFont="1" applyBorder="1" applyAlignment="1">
      <alignment horizontal="left" vertical="center" wrapText="1"/>
    </xf>
    <xf numFmtId="3" fontId="5" fillId="0" borderId="78" xfId="7" applyNumberFormat="1" applyFont="1" applyBorder="1" applyAlignment="1">
      <alignment horizontal="left" vertical="center" wrapText="1"/>
    </xf>
    <xf numFmtId="3" fontId="5" fillId="0" borderId="79" xfId="7" applyNumberFormat="1" applyFont="1" applyBorder="1" applyAlignment="1">
      <alignment horizontal="left" vertical="center" wrapText="1"/>
    </xf>
    <xf numFmtId="4" fontId="2" fillId="0" borderId="1" xfId="7" applyNumberFormat="1" applyFont="1" applyBorder="1" applyAlignment="1">
      <alignment horizontal="right" vertical="center" wrapText="1"/>
    </xf>
    <xf numFmtId="4" fontId="2" fillId="0" borderId="80" xfId="7" applyNumberFormat="1" applyFont="1" applyBorder="1" applyAlignment="1">
      <alignment horizontal="right" vertical="center" wrapText="1"/>
    </xf>
    <xf numFmtId="4" fontId="2" fillId="0" borderId="81" xfId="7" applyNumberFormat="1" applyFont="1" applyBorder="1" applyAlignment="1">
      <alignment horizontal="right" vertical="center" wrapText="1"/>
    </xf>
    <xf numFmtId="4" fontId="9" fillId="0" borderId="13" xfId="7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6" fontId="32" fillId="2" borderId="0" xfId="1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4" applyFont="1" applyFill="1" applyBorder="1" applyAlignment="1">
      <alignment horizontal="right" wrapText="1"/>
    </xf>
    <xf numFmtId="166" fontId="2" fillId="0" borderId="0" xfId="0" applyNumberFormat="1" applyFont="1" applyAlignment="1">
      <alignment horizontal="right" wrapText="1"/>
    </xf>
    <xf numFmtId="0" fontId="2" fillId="0" borderId="37" xfId="0" applyFont="1" applyBorder="1" applyAlignment="1">
      <alignment horizontal="center" vertical="center"/>
    </xf>
    <xf numFmtId="3" fontId="2" fillId="0" borderId="0" xfId="6" applyNumberFormat="1" applyFont="1" applyAlignment="1">
      <alignment horizontal="right" vertical="center" wrapText="1"/>
    </xf>
    <xf numFmtId="3" fontId="9" fillId="0" borderId="0" xfId="6" applyNumberFormat="1" applyFont="1" applyAlignment="1">
      <alignment horizontal="right" vertical="center" wrapText="1"/>
    </xf>
    <xf numFmtId="0" fontId="7" fillId="0" borderId="83" xfId="0" applyFont="1" applyBorder="1" applyAlignment="1">
      <alignment vertical="top"/>
    </xf>
    <xf numFmtId="0" fontId="7" fillId="0" borderId="84" xfId="0" applyFont="1" applyBorder="1" applyAlignment="1">
      <alignment vertical="top"/>
    </xf>
    <xf numFmtId="0" fontId="0" fillId="0" borderId="85" xfId="0" applyBorder="1"/>
    <xf numFmtId="0" fontId="0" fillId="0" borderId="46" xfId="0" applyBorder="1"/>
    <xf numFmtId="166" fontId="2" fillId="0" borderId="5" xfId="0" applyNumberFormat="1" applyFont="1" applyBorder="1" applyAlignment="1">
      <alignment horizontal="right" vertical="center" wrapText="1"/>
    </xf>
    <xf numFmtId="166" fontId="2" fillId="0" borderId="47" xfId="0" applyNumberFormat="1" applyFont="1" applyBorder="1" applyAlignment="1">
      <alignment horizontal="right" vertical="center" wrapText="1"/>
    </xf>
    <xf numFmtId="166" fontId="3" fillId="0" borderId="12" xfId="1" applyNumberFormat="1" applyFont="1" applyBorder="1" applyAlignment="1">
      <alignment horizontal="right" vertical="center"/>
    </xf>
    <xf numFmtId="166" fontId="3" fillId="0" borderId="19" xfId="1" applyNumberFormat="1" applyFont="1" applyBorder="1" applyAlignment="1">
      <alignment horizontal="right" vertical="center"/>
    </xf>
    <xf numFmtId="3" fontId="3" fillId="0" borderId="12" xfId="7" applyNumberFormat="1" applyFont="1" applyBorder="1" applyAlignment="1">
      <alignment horizontal="right" vertical="center" wrapText="1"/>
    </xf>
    <xf numFmtId="166" fontId="3" fillId="0" borderId="14" xfId="7" applyNumberFormat="1" applyFont="1" applyBorder="1" applyAlignment="1">
      <alignment horizontal="right" vertical="center" wrapText="1"/>
    </xf>
    <xf numFmtId="166" fontId="3" fillId="0" borderId="86" xfId="7" applyNumberFormat="1" applyFont="1" applyBorder="1" applyAlignment="1">
      <alignment horizontal="right" vertical="center" wrapText="1"/>
    </xf>
    <xf numFmtId="166" fontId="3" fillId="0" borderId="87" xfId="7" applyNumberFormat="1" applyFont="1" applyBorder="1" applyAlignment="1">
      <alignment horizontal="right" vertical="center" wrapText="1"/>
    </xf>
    <xf numFmtId="166" fontId="3" fillId="0" borderId="19" xfId="7" applyNumberFormat="1" applyFont="1" applyBorder="1" applyAlignment="1">
      <alignment horizontal="right" vertical="top" wrapText="1"/>
    </xf>
    <xf numFmtId="3" fontId="5" fillId="0" borderId="0" xfId="7" applyNumberFormat="1" applyFont="1" applyAlignment="1">
      <alignment horizontal="left" vertical="center" wrapText="1"/>
    </xf>
    <xf numFmtId="0" fontId="1" fillId="3" borderId="0" xfId="7" applyFill="1"/>
    <xf numFmtId="0" fontId="1" fillId="3" borderId="18" xfId="7" applyFill="1" applyBorder="1"/>
    <xf numFmtId="0" fontId="11" fillId="3" borderId="0" xfId="7" applyFont="1" applyFill="1"/>
    <xf numFmtId="0" fontId="1" fillId="3" borderId="4" xfId="7" applyFill="1" applyBorder="1"/>
    <xf numFmtId="0" fontId="33" fillId="3" borderId="0" xfId="7" applyFont="1" applyFill="1"/>
    <xf numFmtId="3" fontId="5" fillId="3" borderId="7" xfId="7" applyNumberFormat="1" applyFont="1" applyFill="1" applyBorder="1" applyAlignment="1">
      <alignment horizontal="left" vertical="center" wrapText="1"/>
    </xf>
    <xf numFmtId="3" fontId="5" fillId="3" borderId="36" xfId="7" applyNumberFormat="1" applyFont="1" applyFill="1" applyBorder="1" applyAlignment="1">
      <alignment horizontal="left" vertical="center" wrapText="1"/>
    </xf>
    <xf numFmtId="9" fontId="1" fillId="3" borderId="5" xfId="7" applyNumberFormat="1" applyFill="1" applyBorder="1"/>
    <xf numFmtId="9" fontId="1" fillId="3" borderId="49" xfId="7" applyNumberFormat="1" applyFill="1" applyBorder="1"/>
    <xf numFmtId="9" fontId="1" fillId="3" borderId="17" xfId="7" applyNumberFormat="1" applyFill="1" applyBorder="1"/>
    <xf numFmtId="9" fontId="1" fillId="3" borderId="11" xfId="7" applyNumberFormat="1" applyFill="1" applyBorder="1"/>
    <xf numFmtId="0" fontId="1" fillId="3" borderId="7" xfId="7" applyFill="1" applyBorder="1"/>
    <xf numFmtId="3" fontId="2" fillId="0" borderId="29" xfId="6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166" fontId="3" fillId="0" borderId="13" xfId="1" applyNumberFormat="1" applyFont="1" applyBorder="1" applyAlignment="1">
      <alignment horizontal="right" vertical="center"/>
    </xf>
    <xf numFmtId="166" fontId="3" fillId="0" borderId="48" xfId="1" applyNumberFormat="1" applyFont="1" applyBorder="1" applyAlignment="1">
      <alignment horizontal="right" vertical="center"/>
    </xf>
    <xf numFmtId="4" fontId="1" fillId="0" borderId="0" xfId="7" applyNumberFormat="1"/>
    <xf numFmtId="3" fontId="2" fillId="0" borderId="75" xfId="6" applyNumberFormat="1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3" fontId="2" fillId="0" borderId="34" xfId="0" applyNumberFormat="1" applyFont="1" applyBorder="1" applyAlignment="1">
      <alignment horizontal="right" vertical="center"/>
    </xf>
    <xf numFmtId="167" fontId="2" fillId="0" borderId="0" xfId="0" applyNumberFormat="1" applyFont="1" applyAlignment="1">
      <alignment horizontal="right" vertical="center" wrapText="1"/>
    </xf>
    <xf numFmtId="166" fontId="0" fillId="0" borderId="0" xfId="0" applyNumberFormat="1"/>
    <xf numFmtId="0" fontId="2" fillId="0" borderId="0" xfId="0" applyFont="1" applyAlignment="1">
      <alignment horizontal="left" vertical="center"/>
    </xf>
    <xf numFmtId="0" fontId="1" fillId="4" borderId="0" xfId="7" applyFill="1"/>
    <xf numFmtId="3" fontId="2" fillId="0" borderId="47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9" fillId="0" borderId="44" xfId="0" applyNumberFormat="1" applyFont="1" applyBorder="1" applyAlignment="1">
      <alignment horizontal="right" wrapText="1"/>
    </xf>
    <xf numFmtId="168" fontId="2" fillId="0" borderId="3" xfId="1" applyNumberFormat="1" applyFont="1" applyBorder="1" applyAlignment="1">
      <alignment horizontal="right" vertical="center" wrapText="1"/>
    </xf>
    <xf numFmtId="168" fontId="2" fillId="0" borderId="51" xfId="1" applyNumberFormat="1" applyFont="1" applyBorder="1" applyAlignment="1">
      <alignment horizontal="right" vertical="center" wrapText="1"/>
    </xf>
    <xf numFmtId="3" fontId="2" fillId="0" borderId="49" xfId="1" applyNumberFormat="1" applyFont="1" applyBorder="1" applyAlignment="1">
      <alignment horizontal="right" vertical="center"/>
    </xf>
    <xf numFmtId="3" fontId="2" fillId="0" borderId="49" xfId="7" applyNumberFormat="1" applyFont="1" applyBorder="1" applyAlignment="1">
      <alignment horizontal="right" vertical="center"/>
    </xf>
    <xf numFmtId="3" fontId="9" fillId="0" borderId="49" xfId="1" applyNumberFormat="1" applyFont="1" applyBorder="1" applyAlignment="1">
      <alignment horizontal="right" vertical="center"/>
    </xf>
    <xf numFmtId="3" fontId="9" fillId="0" borderId="49" xfId="7" applyNumberFormat="1" applyFont="1" applyBorder="1" applyAlignment="1">
      <alignment horizontal="right" vertical="center"/>
    </xf>
    <xf numFmtId="0" fontId="7" fillId="0" borderId="4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/>
    </xf>
    <xf numFmtId="0" fontId="1" fillId="0" borderId="44" xfId="0" applyFont="1" applyBorder="1"/>
    <xf numFmtId="0" fontId="1" fillId="0" borderId="37" xfId="0" applyFont="1" applyBorder="1"/>
    <xf numFmtId="0" fontId="5" fillId="0" borderId="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top" wrapText="1"/>
    </xf>
    <xf numFmtId="0" fontId="2" fillId="0" borderId="34" xfId="7" applyFont="1" applyBorder="1" applyAlignment="1">
      <alignment horizontal="center"/>
    </xf>
    <xf numFmtId="0" fontId="1" fillId="0" borderId="18" xfId="7" applyBorder="1" applyAlignment="1">
      <alignment horizontal="center"/>
    </xf>
    <xf numFmtId="0" fontId="31" fillId="0" borderId="7" xfId="7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3" fontId="5" fillId="0" borderId="61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top" wrapText="1"/>
    </xf>
    <xf numFmtId="3" fontId="5" fillId="0" borderId="88" xfId="0" applyNumberFormat="1" applyFont="1" applyBorder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" fillId="0" borderId="17" xfId="7" applyBorder="1"/>
    <xf numFmtId="0" fontId="1" fillId="0" borderId="28" xfId="7" applyBorder="1"/>
    <xf numFmtId="0" fontId="1" fillId="0" borderId="18" xfId="7" applyBorder="1"/>
    <xf numFmtId="167" fontId="2" fillId="0" borderId="49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167" fontId="2" fillId="0" borderId="34" xfId="1" applyNumberFormat="1" applyFont="1" applyBorder="1" applyAlignment="1">
      <alignment horizontal="right" vertical="center"/>
    </xf>
    <xf numFmtId="166" fontId="3" fillId="0" borderId="34" xfId="1" applyNumberFormat="1" applyFont="1" applyBorder="1" applyAlignment="1">
      <alignment horizontal="right" vertical="center"/>
    </xf>
    <xf numFmtId="167" fontId="9" fillId="0" borderId="49" xfId="1" applyNumberFormat="1" applyFont="1" applyBorder="1" applyAlignment="1">
      <alignment horizontal="right" vertical="center"/>
    </xf>
    <xf numFmtId="166" fontId="3" fillId="0" borderId="11" xfId="7" applyNumberFormat="1" applyFont="1" applyBorder="1" applyAlignment="1">
      <alignment horizontal="right" vertical="center"/>
    </xf>
    <xf numFmtId="3" fontId="3" fillId="0" borderId="0" xfId="7" applyNumberFormat="1" applyFont="1" applyAlignment="1">
      <alignment horizontal="right" vertical="center" wrapText="1"/>
    </xf>
    <xf numFmtId="3" fontId="2" fillId="0" borderId="89" xfId="1" applyNumberFormat="1" applyFont="1" applyFill="1" applyBorder="1" applyAlignment="1">
      <alignment horizontal="right" vertical="center" wrapText="1"/>
    </xf>
    <xf numFmtId="3" fontId="2" fillId="0" borderId="77" xfId="1" applyNumberFormat="1" applyFont="1" applyFill="1" applyBorder="1" applyAlignment="1">
      <alignment horizontal="right" vertical="center" wrapText="1"/>
    </xf>
    <xf numFmtId="9" fontId="3" fillId="0" borderId="90" xfId="1" applyNumberFormat="1" applyFont="1" applyFill="1" applyBorder="1" applyAlignment="1">
      <alignment horizontal="right" vertical="center" wrapText="1"/>
    </xf>
    <xf numFmtId="3" fontId="5" fillId="0" borderId="91" xfId="0" applyNumberFormat="1" applyFont="1" applyBorder="1" applyAlignment="1">
      <alignment horizontal="left" vertical="center" wrapText="1"/>
    </xf>
    <xf numFmtId="3" fontId="5" fillId="0" borderId="92" xfId="0" applyNumberFormat="1" applyFont="1" applyBorder="1" applyAlignment="1">
      <alignment horizontal="left" vertical="center" wrapText="1"/>
    </xf>
    <xf numFmtId="3" fontId="5" fillId="0" borderId="93" xfId="0" applyNumberFormat="1" applyFont="1" applyBorder="1" applyAlignment="1">
      <alignment horizontal="left" vertical="center" wrapText="1"/>
    </xf>
    <xf numFmtId="3" fontId="5" fillId="0" borderId="42" xfId="0" applyNumberFormat="1" applyFont="1" applyBorder="1" applyAlignment="1">
      <alignment horizontal="left" vertical="center" wrapText="1"/>
    </xf>
    <xf numFmtId="3" fontId="5" fillId="0" borderId="91" xfId="0" applyNumberFormat="1" applyFont="1" applyBorder="1" applyAlignment="1">
      <alignment vertical="center" wrapText="1"/>
    </xf>
    <xf numFmtId="3" fontId="5" fillId="0" borderId="92" xfId="0" applyNumberFormat="1" applyFont="1" applyBorder="1" applyAlignment="1">
      <alignment vertical="center" wrapText="1"/>
    </xf>
    <xf numFmtId="3" fontId="5" fillId="0" borderId="93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0" borderId="44" xfId="0" applyNumberFormat="1" applyFont="1" applyBorder="1" applyAlignment="1">
      <alignment horizontal="right" vertical="center" wrapText="1"/>
    </xf>
    <xf numFmtId="9" fontId="3" fillId="0" borderId="48" xfId="0" applyNumberFormat="1" applyFont="1" applyBorder="1" applyAlignment="1">
      <alignment horizontal="right" vertical="center" wrapText="1"/>
    </xf>
    <xf numFmtId="166" fontId="3" fillId="0" borderId="0" xfId="0" applyNumberFormat="1" applyFont="1" applyAlignment="1">
      <alignment vertical="center" wrapText="1"/>
    </xf>
    <xf numFmtId="9" fontId="3" fillId="0" borderId="13" xfId="0" applyNumberFormat="1" applyFont="1" applyBorder="1" applyAlignment="1">
      <alignment vertical="center" wrapText="1"/>
    </xf>
    <xf numFmtId="166" fontId="3" fillId="0" borderId="44" xfId="0" applyNumberFormat="1" applyFont="1" applyBorder="1" applyAlignment="1">
      <alignment vertical="center" wrapText="1"/>
    </xf>
    <xf numFmtId="9" fontId="3" fillId="0" borderId="48" xfId="0" applyNumberFormat="1" applyFont="1" applyBorder="1" applyAlignment="1">
      <alignment vertical="center" wrapText="1"/>
    </xf>
    <xf numFmtId="3" fontId="9" fillId="0" borderId="12" xfId="0" applyNumberFormat="1" applyFont="1" applyBorder="1" applyAlignment="1">
      <alignment vertical="center" wrapText="1"/>
    </xf>
    <xf numFmtId="3" fontId="9" fillId="0" borderId="12" xfId="0" applyNumberFormat="1" applyFont="1" applyBorder="1" applyAlignment="1">
      <alignment horizontal="right" vertical="center" wrapText="1"/>
    </xf>
    <xf numFmtId="166" fontId="3" fillId="0" borderId="16" xfId="0" applyNumberFormat="1" applyFont="1" applyBorder="1" applyAlignment="1">
      <alignment horizontal="right" vertical="center" wrapText="1"/>
    </xf>
    <xf numFmtId="3" fontId="9" fillId="0" borderId="12" xfId="0" applyNumberFormat="1" applyFont="1" applyBorder="1" applyAlignment="1">
      <alignment horizontal="right" vertical="center"/>
    </xf>
    <xf numFmtId="166" fontId="3" fillId="0" borderId="94" xfId="1" applyNumberFormat="1" applyFont="1" applyFill="1" applyBorder="1" applyAlignment="1">
      <alignment vertical="center" wrapText="1"/>
    </xf>
    <xf numFmtId="166" fontId="3" fillId="0" borderId="95" xfId="1" applyNumberFormat="1" applyFont="1" applyFill="1" applyBorder="1" applyAlignment="1">
      <alignment vertical="center" wrapText="1"/>
    </xf>
    <xf numFmtId="166" fontId="3" fillId="0" borderId="17" xfId="1" applyNumberFormat="1" applyFont="1" applyFill="1" applyBorder="1" applyAlignment="1">
      <alignment vertical="center" wrapText="1"/>
    </xf>
    <xf numFmtId="166" fontId="3" fillId="0" borderId="35" xfId="1" applyNumberFormat="1" applyFont="1" applyFill="1" applyBorder="1" applyAlignment="1">
      <alignment vertical="center" wrapText="1"/>
    </xf>
    <xf numFmtId="166" fontId="3" fillId="0" borderId="13" xfId="1" applyNumberFormat="1" applyFont="1" applyFill="1" applyBorder="1" applyAlignment="1">
      <alignment vertical="center" wrapText="1"/>
    </xf>
    <xf numFmtId="166" fontId="3" fillId="0" borderId="48" xfId="1" applyNumberFormat="1" applyFont="1" applyFill="1" applyBorder="1" applyAlignment="1">
      <alignment vertical="center" wrapText="1"/>
    </xf>
    <xf numFmtId="169" fontId="3" fillId="0" borderId="88" xfId="1" applyNumberFormat="1" applyFont="1" applyFill="1" applyBorder="1" applyAlignment="1">
      <alignment horizontal="right" vertical="center" wrapText="1"/>
    </xf>
    <xf numFmtId="169" fontId="3" fillId="0" borderId="1" xfId="1" applyNumberFormat="1" applyFont="1" applyFill="1" applyBorder="1" applyAlignment="1">
      <alignment horizontal="right" vertical="center" wrapText="1"/>
    </xf>
    <xf numFmtId="169" fontId="3" fillId="0" borderId="27" xfId="1" applyNumberFormat="1" applyFont="1" applyFill="1" applyBorder="1" applyAlignment="1">
      <alignment horizontal="right" vertical="center" wrapText="1"/>
    </xf>
    <xf numFmtId="169" fontId="3" fillId="0" borderId="82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 applyAlignment="1">
      <alignment horizontal="right" vertical="center" wrapText="1"/>
    </xf>
    <xf numFmtId="169" fontId="3" fillId="0" borderId="44" xfId="1" applyNumberFormat="1" applyFont="1" applyFill="1" applyBorder="1" applyAlignment="1">
      <alignment horizontal="right" vertical="center" wrapText="1"/>
    </xf>
    <xf numFmtId="166" fontId="3" fillId="0" borderId="96" xfId="0" applyNumberFormat="1" applyFont="1" applyBorder="1" applyAlignment="1">
      <alignment horizontal="right" vertical="center" wrapText="1"/>
    </xf>
    <xf numFmtId="166" fontId="3" fillId="0" borderId="80" xfId="0" applyNumberFormat="1" applyFont="1" applyBorder="1" applyAlignment="1">
      <alignment horizontal="right" vertical="center" wrapText="1"/>
    </xf>
    <xf numFmtId="166" fontId="3" fillId="0" borderId="97" xfId="0" applyNumberFormat="1" applyFont="1" applyBorder="1" applyAlignment="1">
      <alignment horizontal="right" vertical="center" wrapText="1"/>
    </xf>
    <xf numFmtId="166" fontId="3" fillId="0" borderId="98" xfId="0" applyNumberFormat="1" applyFont="1" applyBorder="1" applyAlignment="1">
      <alignment horizontal="right" vertical="center" wrapText="1"/>
    </xf>
    <xf numFmtId="166" fontId="3" fillId="0" borderId="99" xfId="0" applyNumberFormat="1" applyFont="1" applyBorder="1" applyAlignment="1">
      <alignment horizontal="right" vertical="center" wrapText="1"/>
    </xf>
    <xf numFmtId="166" fontId="3" fillId="0" borderId="100" xfId="0" applyNumberFormat="1" applyFont="1" applyBorder="1" applyAlignment="1">
      <alignment horizontal="right"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166" fontId="3" fillId="0" borderId="47" xfId="1" applyNumberFormat="1" applyFont="1" applyBorder="1" applyAlignment="1">
      <alignment horizontal="right" vertical="center" wrapText="1"/>
    </xf>
    <xf numFmtId="166" fontId="3" fillId="0" borderId="52" xfId="1" applyNumberFormat="1" applyFont="1" applyBorder="1" applyAlignment="1">
      <alignment horizontal="right" vertical="center" wrapText="1"/>
    </xf>
    <xf numFmtId="166" fontId="3" fillId="0" borderId="53" xfId="1" applyNumberFormat="1" applyFont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44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27" xfId="1" applyNumberFormat="1" applyFont="1" applyFill="1" applyBorder="1" applyAlignment="1">
      <alignment horizontal="right" vertical="center" wrapText="1"/>
    </xf>
    <xf numFmtId="166" fontId="3" fillId="0" borderId="52" xfId="1" applyNumberFormat="1" applyFont="1" applyFill="1" applyBorder="1" applyAlignment="1">
      <alignment horizontal="right" vertical="center" wrapText="1"/>
    </xf>
    <xf numFmtId="166" fontId="3" fillId="0" borderId="53" xfId="1" applyNumberFormat="1" applyFont="1" applyFill="1" applyBorder="1" applyAlignment="1">
      <alignment horizontal="right" vertical="center" wrapText="1"/>
    </xf>
    <xf numFmtId="166" fontId="3" fillId="0" borderId="17" xfId="1" applyNumberFormat="1" applyFont="1" applyFill="1" applyBorder="1" applyAlignment="1">
      <alignment horizontal="right" vertical="center" wrapText="1"/>
    </xf>
    <xf numFmtId="166" fontId="3" fillId="0" borderId="35" xfId="1" applyNumberFormat="1" applyFont="1" applyFill="1" applyBorder="1" applyAlignment="1">
      <alignment horizontal="right" vertical="center" wrapText="1"/>
    </xf>
    <xf numFmtId="166" fontId="3" fillId="0" borderId="13" xfId="1" applyNumberFormat="1" applyFont="1" applyFill="1" applyBorder="1" applyAlignment="1">
      <alignment horizontal="right" vertical="center" wrapText="1"/>
    </xf>
    <xf numFmtId="166" fontId="3" fillId="0" borderId="48" xfId="1" applyNumberFormat="1" applyFont="1" applyFill="1" applyBorder="1" applyAlignment="1">
      <alignment horizontal="right" vertical="center" wrapText="1"/>
    </xf>
    <xf numFmtId="9" fontId="2" fillId="0" borderId="3" xfId="1" applyNumberFormat="1" applyFont="1" applyFill="1" applyBorder="1" applyAlignment="1">
      <alignment horizontal="left" vertical="center" wrapText="1"/>
    </xf>
    <xf numFmtId="9" fontId="2" fillId="0" borderId="2" xfId="1" applyNumberFormat="1" applyFont="1" applyFill="1" applyBorder="1" applyAlignment="1">
      <alignment horizontal="left" vertical="center" wrapText="1"/>
    </xf>
    <xf numFmtId="3" fontId="2" fillId="0" borderId="51" xfId="1" applyNumberFormat="1" applyFont="1" applyFill="1" applyBorder="1" applyAlignment="1">
      <alignment horizontal="left" vertical="center" wrapText="1"/>
    </xf>
    <xf numFmtId="9" fontId="2" fillId="0" borderId="18" xfId="1" applyNumberFormat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left" vertical="center" wrapText="1"/>
    </xf>
    <xf numFmtId="9" fontId="2" fillId="0" borderId="12" xfId="1" applyNumberFormat="1" applyFont="1" applyFill="1" applyBorder="1" applyAlignment="1">
      <alignment horizontal="left" vertical="center" wrapText="1"/>
    </xf>
    <xf numFmtId="166" fontId="10" fillId="0" borderId="13" xfId="0" applyNumberFormat="1" applyFont="1" applyBorder="1" applyAlignment="1">
      <alignment horizontal="right" vertical="center" wrapText="1"/>
    </xf>
    <xf numFmtId="166" fontId="10" fillId="0" borderId="48" xfId="0" applyNumberFormat="1" applyFont="1" applyBorder="1" applyAlignment="1">
      <alignment horizontal="right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9" fontId="3" fillId="0" borderId="6" xfId="0" applyNumberFormat="1" applyFont="1" applyBorder="1" applyAlignment="1">
      <alignment horizontal="right" vertical="center" wrapText="1"/>
    </xf>
    <xf numFmtId="3" fontId="2" fillId="0" borderId="34" xfId="0" applyNumberFormat="1" applyFont="1" applyBorder="1" applyAlignment="1">
      <alignment horizontal="right" vertical="center" wrapText="1"/>
    </xf>
    <xf numFmtId="9" fontId="3" fillId="0" borderId="11" xfId="0" applyNumberFormat="1" applyFont="1" applyBorder="1" applyAlignment="1">
      <alignment horizontal="right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3" fontId="2" fillId="0" borderId="34" xfId="0" applyNumberFormat="1" applyFont="1" applyBorder="1" applyAlignment="1">
      <alignment horizontal="right" wrapText="1"/>
    </xf>
    <xf numFmtId="166" fontId="3" fillId="0" borderId="11" xfId="0" applyNumberFormat="1" applyFont="1" applyBorder="1" applyAlignment="1">
      <alignment horizontal="right" vertical="center" wrapText="1"/>
    </xf>
    <xf numFmtId="3" fontId="2" fillId="0" borderId="50" xfId="7" applyNumberFormat="1" applyFont="1" applyBorder="1" applyAlignment="1">
      <alignment horizontal="right" vertical="center" wrapText="1"/>
    </xf>
    <xf numFmtId="3" fontId="2" fillId="0" borderId="26" xfId="7" applyNumberFormat="1" applyFont="1" applyBorder="1" applyAlignment="1">
      <alignment horizontal="right" vertical="center" wrapText="1"/>
    </xf>
    <xf numFmtId="3" fontId="2" fillId="0" borderId="40" xfId="7" applyNumberFormat="1" applyFont="1" applyBorder="1" applyAlignment="1">
      <alignment horizontal="right" vertical="center" wrapText="1"/>
    </xf>
    <xf numFmtId="3" fontId="9" fillId="0" borderId="101" xfId="7" applyNumberFormat="1" applyFont="1" applyBorder="1" applyAlignment="1">
      <alignment horizontal="right" vertical="center" wrapText="1"/>
    </xf>
    <xf numFmtId="3" fontId="2" fillId="0" borderId="50" xfId="7" applyNumberFormat="1" applyFont="1" applyBorder="1" applyAlignment="1">
      <alignment vertical="center" wrapText="1"/>
    </xf>
    <xf numFmtId="3" fontId="2" fillId="0" borderId="26" xfId="7" applyNumberFormat="1" applyFont="1" applyBorder="1" applyAlignment="1">
      <alignment vertical="center" wrapText="1"/>
    </xf>
    <xf numFmtId="3" fontId="9" fillId="0" borderId="101" xfId="7" applyNumberFormat="1" applyFont="1" applyBorder="1" applyAlignment="1">
      <alignment vertical="center" wrapText="1"/>
    </xf>
    <xf numFmtId="2" fontId="9" fillId="0" borderId="75" xfId="7" applyNumberFormat="1" applyFont="1" applyBorder="1" applyAlignment="1">
      <alignment vertical="center"/>
    </xf>
    <xf numFmtId="2" fontId="9" fillId="0" borderId="102" xfId="7" applyNumberFormat="1" applyFont="1" applyBorder="1" applyAlignment="1">
      <alignment vertical="center"/>
    </xf>
    <xf numFmtId="2" fontId="9" fillId="0" borderId="75" xfId="7" applyNumberFormat="1" applyFont="1" applyBorder="1" applyAlignment="1">
      <alignment horizontal="right" vertical="center" wrapText="1"/>
    </xf>
    <xf numFmtId="2" fontId="9" fillId="0" borderId="102" xfId="7" applyNumberFormat="1" applyFont="1" applyBorder="1" applyAlignment="1">
      <alignment horizontal="right" vertical="center" wrapText="1"/>
    </xf>
    <xf numFmtId="2" fontId="9" fillId="0" borderId="97" xfId="7" applyNumberFormat="1" applyFont="1" applyBorder="1" applyAlignment="1">
      <alignment horizontal="right" vertical="center" wrapText="1"/>
    </xf>
    <xf numFmtId="2" fontId="9" fillId="0" borderId="100" xfId="7" applyNumberFormat="1" applyFont="1" applyBorder="1" applyAlignment="1">
      <alignment vertical="center"/>
    </xf>
    <xf numFmtId="3" fontId="2" fillId="0" borderId="1" xfId="7" applyNumberFormat="1" applyFont="1" applyBorder="1" applyAlignment="1">
      <alignment horizontal="right" vertical="center" wrapText="1"/>
    </xf>
    <xf numFmtId="3" fontId="2" fillId="0" borderId="27" xfId="7" applyNumberFormat="1" applyFont="1" applyBorder="1" applyAlignment="1">
      <alignment horizontal="right" vertical="center" wrapText="1"/>
    </xf>
    <xf numFmtId="3" fontId="2" fillId="0" borderId="81" xfId="7" applyNumberFormat="1" applyFont="1" applyBorder="1" applyAlignment="1">
      <alignment horizontal="right" vertical="center" wrapText="1"/>
    </xf>
    <xf numFmtId="3" fontId="2" fillId="0" borderId="99" xfId="7" applyNumberFormat="1" applyFont="1" applyBorder="1" applyAlignment="1">
      <alignment horizontal="right" vertical="center" wrapText="1"/>
    </xf>
    <xf numFmtId="3" fontId="9" fillId="0" borderId="13" xfId="7" applyNumberFormat="1" applyFont="1" applyBorder="1" applyAlignment="1">
      <alignment horizontal="right" vertical="center" wrapText="1"/>
    </xf>
    <xf numFmtId="3" fontId="9" fillId="0" borderId="48" xfId="7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horizontal="right" vertical="center" wrapText="1"/>
    </xf>
    <xf numFmtId="3" fontId="2" fillId="0" borderId="103" xfId="7" applyNumberFormat="1" applyFont="1" applyBorder="1" applyAlignment="1">
      <alignment horizontal="right" vertical="center" wrapText="1"/>
    </xf>
    <xf numFmtId="3" fontId="9" fillId="0" borderId="12" xfId="7" applyNumberFormat="1" applyFont="1" applyBorder="1" applyAlignment="1">
      <alignment horizontal="right" vertical="center" wrapText="1"/>
    </xf>
    <xf numFmtId="0" fontId="5" fillId="0" borderId="7" xfId="7" applyFont="1" applyBorder="1" applyAlignment="1">
      <alignment vertical="top" wrapText="1"/>
    </xf>
    <xf numFmtId="0" fontId="5" fillId="0" borderId="8" xfId="7" applyFont="1" applyBorder="1" applyAlignment="1">
      <alignment vertical="top" wrapText="1"/>
    </xf>
    <xf numFmtId="0" fontId="5" fillId="0" borderId="20" xfId="7" applyFont="1" applyBorder="1" applyAlignment="1">
      <alignment vertical="top" wrapText="1"/>
    </xf>
    <xf numFmtId="166" fontId="3" fillId="0" borderId="2" xfId="7" applyNumberFormat="1" applyFont="1" applyBorder="1" applyAlignment="1">
      <alignment vertical="center" wrapText="1"/>
    </xf>
    <xf numFmtId="166" fontId="3" fillId="0" borderId="1" xfId="7" applyNumberFormat="1" applyFont="1" applyBorder="1" applyAlignment="1">
      <alignment vertical="center" wrapText="1"/>
    </xf>
    <xf numFmtId="166" fontId="3" fillId="0" borderId="27" xfId="7" applyNumberFormat="1" applyFont="1" applyBorder="1" applyAlignment="1">
      <alignment vertical="center" wrapText="1"/>
    </xf>
    <xf numFmtId="166" fontId="3" fillId="0" borderId="103" xfId="7" applyNumberFormat="1" applyFont="1" applyBorder="1" applyAlignment="1">
      <alignment vertical="center" wrapText="1"/>
    </xf>
    <xf numFmtId="166" fontId="3" fillId="0" borderId="81" xfId="7" applyNumberFormat="1" applyFont="1" applyBorder="1" applyAlignment="1">
      <alignment vertical="center" wrapText="1"/>
    </xf>
    <xf numFmtId="166" fontId="3" fillId="0" borderId="99" xfId="7" applyNumberFormat="1" applyFont="1" applyBorder="1" applyAlignment="1">
      <alignment vertical="center" wrapText="1"/>
    </xf>
    <xf numFmtId="166" fontId="3" fillId="0" borderId="12" xfId="7" applyNumberFormat="1" applyFont="1" applyBorder="1" applyAlignment="1">
      <alignment vertical="center" wrapText="1"/>
    </xf>
    <xf numFmtId="166" fontId="3" fillId="0" borderId="13" xfId="7" applyNumberFormat="1" applyFont="1" applyBorder="1" applyAlignment="1">
      <alignment vertical="center" wrapText="1"/>
    </xf>
    <xf numFmtId="166" fontId="3" fillId="0" borderId="48" xfId="7" applyNumberFormat="1" applyFont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5" fillId="5" borderId="10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105" xfId="0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/>
    </xf>
    <xf numFmtId="166" fontId="2" fillId="0" borderId="5" xfId="4" applyNumberFormat="1" applyFont="1" applyFill="1" applyBorder="1" applyAlignment="1">
      <alignment horizontal="right" vertical="center" wrapText="1"/>
    </xf>
    <xf numFmtId="0" fontId="20" fillId="3" borderId="0" xfId="0" applyFont="1" applyFill="1"/>
    <xf numFmtId="0" fontId="0" fillId="3" borderId="0" xfId="0" applyFill="1"/>
    <xf numFmtId="0" fontId="19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14" fontId="23" fillId="3" borderId="0" xfId="0" applyNumberFormat="1" applyFont="1" applyFill="1" applyAlignment="1">
      <alignment horizontal="right" vertical="top"/>
    </xf>
    <xf numFmtId="0" fontId="24" fillId="3" borderId="0" xfId="0" applyFont="1" applyFill="1" applyAlignment="1">
      <alignment horizontal="left" vertical="top" wrapText="1"/>
    </xf>
    <xf numFmtId="0" fontId="24" fillId="3" borderId="16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5" fillId="3" borderId="18" xfId="0" applyFont="1" applyFill="1" applyBorder="1" applyAlignment="1">
      <alignment horizontal="left" vertical="center"/>
    </xf>
    <xf numFmtId="0" fontId="37" fillId="3" borderId="17" xfId="3" applyFont="1" applyFill="1" applyBorder="1" applyAlignment="1">
      <alignment horizontal="center" vertical="center"/>
    </xf>
    <xf numFmtId="0" fontId="38" fillId="3" borderId="17" xfId="3" applyFont="1" applyFill="1" applyBorder="1" applyAlignment="1">
      <alignment vertical="top" wrapText="1"/>
    </xf>
    <xf numFmtId="0" fontId="36" fillId="3" borderId="17" xfId="3" applyFill="1" applyBorder="1" applyAlignment="1">
      <alignment vertical="top" wrapText="1"/>
    </xf>
    <xf numFmtId="0" fontId="36" fillId="3" borderId="21" xfId="3" applyFill="1" applyBorder="1" applyAlignment="1">
      <alignment vertical="top" wrapText="1"/>
    </xf>
    <xf numFmtId="0" fontId="37" fillId="3" borderId="3" xfId="3" applyFont="1" applyFill="1" applyBorder="1" applyAlignment="1">
      <alignment horizontal="left" vertical="top" wrapText="1"/>
    </xf>
    <xf numFmtId="0" fontId="37" fillId="3" borderId="0" xfId="3" applyFont="1" applyFill="1" applyBorder="1" applyAlignment="1">
      <alignment horizontal="left" vertical="top" wrapText="1"/>
    </xf>
    <xf numFmtId="0" fontId="7" fillId="6" borderId="0" xfId="6" applyFont="1" applyFill="1" applyAlignment="1">
      <alignment horizontal="left" vertical="center"/>
    </xf>
    <xf numFmtId="0" fontId="26" fillId="0" borderId="0" xfId="0" applyFont="1"/>
    <xf numFmtId="0" fontId="27" fillId="0" borderId="0" xfId="3" applyFont="1"/>
    <xf numFmtId="0" fontId="27" fillId="0" borderId="0" xfId="0" applyFont="1"/>
    <xf numFmtId="0" fontId="26" fillId="0" borderId="0" xfId="3" applyFont="1"/>
    <xf numFmtId="0" fontId="27" fillId="0" borderId="0" xfId="3" applyFont="1" applyAlignment="1">
      <alignment wrapText="1"/>
    </xf>
    <xf numFmtId="3" fontId="27" fillId="0" borderId="0" xfId="3" applyNumberFormat="1" applyFont="1"/>
    <xf numFmtId="0" fontId="2" fillId="3" borderId="0" xfId="0" applyFont="1" applyFill="1"/>
    <xf numFmtId="0" fontId="1" fillId="3" borderId="0" xfId="0" applyFont="1" applyFill="1"/>
    <xf numFmtId="0" fontId="42" fillId="3" borderId="0" xfId="3" applyFont="1" applyFill="1" applyAlignment="1">
      <alignment horizontal="left"/>
    </xf>
    <xf numFmtId="0" fontId="43" fillId="3" borderId="0" xfId="0" applyFont="1" applyFill="1"/>
    <xf numFmtId="0" fontId="42" fillId="3" borderId="0" xfId="3" applyFont="1" applyFill="1"/>
    <xf numFmtId="0" fontId="2" fillId="0" borderId="0" xfId="0" applyFont="1"/>
    <xf numFmtId="166" fontId="3" fillId="0" borderId="14" xfId="7" applyNumberFormat="1" applyFont="1" applyBorder="1" applyAlignment="1">
      <alignment horizontal="right" vertical="center"/>
    </xf>
    <xf numFmtId="0" fontId="2" fillId="0" borderId="0" xfId="7" applyFont="1"/>
    <xf numFmtId="3" fontId="2" fillId="0" borderId="0" xfId="7" applyNumberFormat="1" applyFont="1"/>
    <xf numFmtId="3" fontId="2" fillId="0" borderId="0" xfId="0" applyNumberFormat="1" applyFont="1"/>
    <xf numFmtId="0" fontId="2" fillId="0" borderId="48" xfId="0" applyFont="1" applyBorder="1"/>
    <xf numFmtId="0" fontId="2" fillId="0" borderId="37" xfId="0" applyFont="1" applyBorder="1"/>
    <xf numFmtId="0" fontId="42" fillId="0" borderId="0" xfId="3" applyFont="1" applyFill="1" applyAlignment="1">
      <alignment horizontal="left"/>
    </xf>
    <xf numFmtId="0" fontId="9" fillId="0" borderId="0" xfId="7" applyFont="1"/>
    <xf numFmtId="3" fontId="2" fillId="0" borderId="0" xfId="7" applyNumberFormat="1" applyFont="1" applyAlignment="1">
      <alignment horizontal="left" vertical="center"/>
    </xf>
    <xf numFmtId="3" fontId="2" fillId="0" borderId="0" xfId="7" applyNumberFormat="1" applyFont="1" applyAlignment="1">
      <alignment horizontal="left" vertical="top"/>
    </xf>
    <xf numFmtId="4" fontId="2" fillId="0" borderId="0" xfId="7" applyNumberFormat="1" applyFont="1"/>
    <xf numFmtId="0" fontId="37" fillId="3" borderId="3" xfId="3" applyFont="1" applyFill="1" applyBorder="1" applyAlignment="1">
      <alignment horizontal="left" vertical="top" wrapText="1"/>
    </xf>
    <xf numFmtId="0" fontId="37" fillId="3" borderId="0" xfId="3" applyFont="1" applyFill="1" applyBorder="1" applyAlignment="1">
      <alignment horizontal="left" vertical="top" wrapText="1"/>
    </xf>
    <xf numFmtId="0" fontId="39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0" fontId="41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36" xfId="0" applyFont="1" applyFill="1" applyBorder="1" applyAlignment="1">
      <alignment horizontal="left" vertical="top" wrapText="1"/>
    </xf>
    <xf numFmtId="3" fontId="5" fillId="0" borderId="77" xfId="0" applyNumberFormat="1" applyFont="1" applyBorder="1" applyAlignment="1">
      <alignment horizontal="left" vertical="center" wrapText="1"/>
    </xf>
    <xf numFmtId="3" fontId="5" fillId="0" borderId="88" xfId="0" applyNumberFormat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0" borderId="104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left" vertical="center" wrapText="1"/>
    </xf>
    <xf numFmtId="3" fontId="5" fillId="0" borderId="106" xfId="0" applyNumberFormat="1" applyFont="1" applyBorder="1" applyAlignment="1">
      <alignment horizontal="left" vertical="center" wrapText="1"/>
    </xf>
    <xf numFmtId="3" fontId="5" fillId="0" borderId="62" xfId="0" applyNumberFormat="1" applyFont="1" applyBorder="1" applyAlignment="1">
      <alignment horizontal="left" vertical="center" wrapText="1"/>
    </xf>
    <xf numFmtId="3" fontId="5" fillId="0" borderId="37" xfId="0" applyNumberFormat="1" applyFont="1" applyBorder="1" applyAlignment="1">
      <alignment horizontal="left" vertical="center" wrapText="1"/>
    </xf>
    <xf numFmtId="3" fontId="5" fillId="0" borderId="107" xfId="0" applyNumberFormat="1" applyFont="1" applyBorder="1" applyAlignment="1">
      <alignment horizontal="left" vertical="center" wrapText="1"/>
    </xf>
    <xf numFmtId="3" fontId="5" fillId="0" borderId="73" xfId="0" applyNumberFormat="1" applyFont="1" applyBorder="1" applyAlignment="1">
      <alignment horizontal="left" vertical="center" wrapText="1"/>
    </xf>
    <xf numFmtId="3" fontId="5" fillId="0" borderId="82" xfId="0" applyNumberFormat="1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5" fillId="0" borderId="105" xfId="0" applyNumberFormat="1" applyFont="1" applyBorder="1" applyAlignment="1">
      <alignment horizontal="left" vertical="center" wrapText="1"/>
    </xf>
    <xf numFmtId="3" fontId="5" fillId="0" borderId="90" xfId="0" applyNumberFormat="1" applyFont="1" applyBorder="1" applyAlignment="1">
      <alignment horizontal="left" vertical="center" wrapText="1"/>
    </xf>
    <xf numFmtId="3" fontId="5" fillId="0" borderId="61" xfId="7" applyNumberFormat="1" applyFont="1" applyBorder="1" applyAlignment="1">
      <alignment horizontal="left" vertical="center" wrapText="1"/>
    </xf>
    <xf numFmtId="3" fontId="5" fillId="0" borderId="38" xfId="7" applyNumberFormat="1" applyFont="1" applyBorder="1" applyAlignment="1">
      <alignment horizontal="left" vertical="center" wrapText="1"/>
    </xf>
    <xf numFmtId="0" fontId="7" fillId="0" borderId="13" xfId="7" applyFont="1" applyBorder="1" applyAlignment="1">
      <alignment horizontal="left" vertical="top" wrapText="1"/>
    </xf>
    <xf numFmtId="0" fontId="5" fillId="0" borderId="39" xfId="7" applyFont="1" applyBorder="1" applyAlignment="1">
      <alignment horizontal="left" vertical="center"/>
    </xf>
    <xf numFmtId="0" fontId="5" fillId="0" borderId="37" xfId="7" applyFont="1" applyBorder="1" applyAlignment="1">
      <alignment horizontal="left" vertical="center"/>
    </xf>
    <xf numFmtId="0" fontId="5" fillId="0" borderId="72" xfId="7" applyFont="1" applyBorder="1" applyAlignment="1">
      <alignment horizontal="left" vertical="center"/>
    </xf>
    <xf numFmtId="0" fontId="5" fillId="0" borderId="110" xfId="7" applyFont="1" applyBorder="1" applyAlignment="1">
      <alignment horizontal="left" vertical="center" wrapText="1"/>
    </xf>
    <xf numFmtId="0" fontId="5" fillId="0" borderId="85" xfId="7" applyFont="1" applyBorder="1" applyAlignment="1">
      <alignment horizontal="left" vertical="center" wrapText="1"/>
    </xf>
    <xf numFmtId="0" fontId="5" fillId="0" borderId="46" xfId="7" applyFont="1" applyBorder="1" applyAlignment="1">
      <alignment horizontal="left" vertical="center" wrapText="1"/>
    </xf>
    <xf numFmtId="0" fontId="5" fillId="0" borderId="3" xfId="7" applyFont="1" applyBorder="1" applyAlignment="1">
      <alignment horizontal="center" vertical="top" wrapText="1"/>
    </xf>
    <xf numFmtId="0" fontId="5" fillId="0" borderId="16" xfId="7" applyFont="1" applyBorder="1" applyAlignment="1">
      <alignment horizontal="center" vertical="top" wrapText="1"/>
    </xf>
    <xf numFmtId="0" fontId="5" fillId="0" borderId="4" xfId="7" applyFont="1" applyBorder="1" applyAlignment="1">
      <alignment horizontal="center" vertical="top" wrapText="1"/>
    </xf>
    <xf numFmtId="0" fontId="5" fillId="0" borderId="28" xfId="7" applyFont="1" applyBorder="1" applyAlignment="1">
      <alignment horizontal="center" vertical="top" wrapText="1"/>
    </xf>
    <xf numFmtId="0" fontId="5" fillId="0" borderId="29" xfId="7" applyFont="1" applyBorder="1" applyAlignment="1">
      <alignment horizontal="center" vertical="top" wrapText="1"/>
    </xf>
    <xf numFmtId="0" fontId="5" fillId="0" borderId="67" xfId="7" applyFont="1" applyBorder="1" applyAlignment="1">
      <alignment horizontal="center" vertical="top" wrapText="1"/>
    </xf>
    <xf numFmtId="3" fontId="5" fillId="0" borderId="106" xfId="7" applyNumberFormat="1" applyFont="1" applyBorder="1" applyAlignment="1">
      <alignment horizontal="left" vertical="center" wrapText="1"/>
    </xf>
    <xf numFmtId="3" fontId="5" fillId="0" borderId="62" xfId="7" applyNumberFormat="1" applyFont="1" applyBorder="1" applyAlignment="1">
      <alignment horizontal="left" vertical="center" wrapText="1"/>
    </xf>
    <xf numFmtId="3" fontId="5" fillId="0" borderId="77" xfId="7" applyNumberFormat="1" applyFont="1" applyBorder="1" applyAlignment="1">
      <alignment horizontal="left" vertical="center" wrapText="1"/>
    </xf>
    <xf numFmtId="3" fontId="5" fillId="0" borderId="107" xfId="7" applyNumberFormat="1" applyFont="1" applyBorder="1" applyAlignment="1">
      <alignment horizontal="left" vertical="center" wrapText="1"/>
    </xf>
    <xf numFmtId="0" fontId="5" fillId="0" borderId="105" xfId="7" applyFont="1" applyBorder="1" applyAlignment="1">
      <alignment horizontal="left" vertical="center"/>
    </xf>
    <xf numFmtId="0" fontId="5" fillId="0" borderId="82" xfId="7" applyFont="1" applyBorder="1" applyAlignment="1">
      <alignment horizontal="left" vertical="center"/>
    </xf>
    <xf numFmtId="0" fontId="5" fillId="0" borderId="107" xfId="7" applyFont="1" applyBorder="1" applyAlignment="1">
      <alignment horizontal="left" vertical="center"/>
    </xf>
    <xf numFmtId="0" fontId="5" fillId="0" borderId="110" xfId="7" applyFont="1" applyBorder="1" applyAlignment="1">
      <alignment horizontal="left" vertical="center"/>
    </xf>
    <xf numFmtId="0" fontId="5" fillId="0" borderId="85" xfId="7" applyFont="1" applyBorder="1" applyAlignment="1">
      <alignment horizontal="left" vertical="center"/>
    </xf>
    <xf numFmtId="0" fontId="5" fillId="0" borderId="46" xfId="7" applyFont="1" applyBorder="1" applyAlignment="1">
      <alignment horizontal="left" vertical="center"/>
    </xf>
    <xf numFmtId="0" fontId="4" fillId="0" borderId="3" xfId="7" applyFont="1" applyBorder="1" applyAlignment="1">
      <alignment horizontal="center" vertical="top" wrapText="1"/>
    </xf>
    <xf numFmtId="0" fontId="4" fillId="0" borderId="16" xfId="7" applyFont="1" applyBorder="1" applyAlignment="1">
      <alignment horizontal="center" vertical="top" wrapText="1"/>
    </xf>
    <xf numFmtId="0" fontId="5" fillId="0" borderId="36" xfId="7" applyFont="1" applyBorder="1" applyAlignment="1">
      <alignment horizontal="center" vertical="top" wrapText="1"/>
    </xf>
    <xf numFmtId="0" fontId="5" fillId="0" borderId="47" xfId="7" applyFont="1" applyBorder="1" applyAlignment="1">
      <alignment horizontal="center"/>
    </xf>
    <xf numFmtId="3" fontId="5" fillId="0" borderId="37" xfId="7" applyNumberFormat="1" applyFont="1" applyBorder="1" applyAlignment="1">
      <alignment horizontal="left" vertical="center" wrapText="1"/>
    </xf>
    <xf numFmtId="0" fontId="42" fillId="3" borderId="0" xfId="3" applyFont="1" applyFill="1" applyAlignment="1">
      <alignment horizontal="left"/>
    </xf>
    <xf numFmtId="0" fontId="34" fillId="0" borderId="4" xfId="7" applyFont="1" applyBorder="1" applyAlignment="1">
      <alignment horizontal="center" vertical="top"/>
    </xf>
    <xf numFmtId="0" fontId="34" fillId="0" borderId="5" xfId="7" applyFont="1" applyBorder="1" applyAlignment="1">
      <alignment horizontal="center" vertical="top"/>
    </xf>
    <xf numFmtId="0" fontId="34" fillId="0" borderId="36" xfId="7" applyFont="1" applyBorder="1" applyAlignment="1">
      <alignment horizontal="center" vertical="top"/>
    </xf>
    <xf numFmtId="0" fontId="34" fillId="0" borderId="47" xfId="7" applyFont="1" applyBorder="1" applyAlignment="1">
      <alignment horizontal="center" vertical="top"/>
    </xf>
    <xf numFmtId="0" fontId="2" fillId="0" borderId="4" xfId="7" applyFont="1" applyBorder="1" applyAlignment="1">
      <alignment horizontal="center" vertical="top" wrapText="1"/>
    </xf>
    <xf numFmtId="0" fontId="2" fillId="0" borderId="36" xfId="7" applyFont="1" applyBorder="1" applyAlignment="1">
      <alignment horizontal="center" vertical="top" wrapText="1"/>
    </xf>
    <xf numFmtId="0" fontId="2" fillId="0" borderId="5" xfId="7" applyFont="1" applyBorder="1" applyAlignment="1">
      <alignment horizontal="center" vertical="top" wrapText="1"/>
    </xf>
    <xf numFmtId="0" fontId="2" fillId="0" borderId="47" xfId="7" applyFont="1" applyBorder="1" applyAlignment="1">
      <alignment horizontal="center" vertical="top" wrapText="1"/>
    </xf>
    <xf numFmtId="0" fontId="2" fillId="0" borderId="34" xfId="7" applyFont="1" applyBorder="1" applyAlignment="1">
      <alignment horizontal="center" vertical="top" wrapText="1"/>
    </xf>
    <xf numFmtId="0" fontId="2" fillId="0" borderId="11" xfId="7" applyFont="1" applyBorder="1" applyAlignment="1">
      <alignment horizontal="center" vertical="top" wrapText="1"/>
    </xf>
    <xf numFmtId="0" fontId="7" fillId="0" borderId="19" xfId="7" applyFont="1" applyBorder="1" applyAlignment="1">
      <alignment horizontal="left" vertical="top" wrapText="1"/>
    </xf>
    <xf numFmtId="0" fontId="2" fillId="0" borderId="34" xfId="7" applyFont="1" applyBorder="1" applyAlignment="1">
      <alignment horizontal="center"/>
    </xf>
    <xf numFmtId="0" fontId="2" fillId="0" borderId="11" xfId="7" applyFont="1" applyBorder="1" applyAlignment="1">
      <alignment horizontal="center"/>
    </xf>
    <xf numFmtId="0" fontId="1" fillId="0" borderId="3" xfId="7" applyBorder="1" applyAlignment="1">
      <alignment horizontal="center"/>
    </xf>
    <xf numFmtId="0" fontId="1" fillId="0" borderId="0" xfId="7" applyAlignment="1">
      <alignment horizontal="center"/>
    </xf>
    <xf numFmtId="0" fontId="1" fillId="0" borderId="16" xfId="7" applyBorder="1" applyAlignment="1">
      <alignment horizontal="center"/>
    </xf>
    <xf numFmtId="0" fontId="34" fillId="0" borderId="4" xfId="7" applyFont="1" applyBorder="1" applyAlignment="1">
      <alignment horizontal="center" vertical="top" wrapText="1"/>
    </xf>
    <xf numFmtId="0" fontId="34" fillId="0" borderId="28" xfId="7" applyFont="1" applyBorder="1" applyAlignment="1">
      <alignment horizontal="center" vertical="top" wrapText="1"/>
    </xf>
    <xf numFmtId="0" fontId="34" fillId="0" borderId="29" xfId="7" applyFont="1" applyBorder="1" applyAlignment="1">
      <alignment horizontal="center" vertical="top" wrapText="1"/>
    </xf>
    <xf numFmtId="0" fontId="34" fillId="0" borderId="5" xfId="7" applyFont="1" applyBorder="1" applyAlignment="1">
      <alignment horizontal="center" vertical="top" wrapText="1"/>
    </xf>
    <xf numFmtId="0" fontId="34" fillId="0" borderId="36" xfId="7" applyFont="1" applyBorder="1" applyAlignment="1">
      <alignment horizontal="center" vertical="top" wrapText="1"/>
    </xf>
    <xf numFmtId="0" fontId="1" fillId="0" borderId="18" xfId="7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36" xfId="7" applyFont="1" applyBorder="1" applyAlignment="1">
      <alignment horizontal="center"/>
    </xf>
    <xf numFmtId="0" fontId="2" fillId="0" borderId="47" xfId="7" applyFont="1" applyBorder="1" applyAlignment="1">
      <alignment horizontal="center"/>
    </xf>
    <xf numFmtId="0" fontId="5" fillId="0" borderId="45" xfId="7" applyFont="1" applyBorder="1" applyAlignment="1">
      <alignment horizontal="center" vertical="top" wrapText="1"/>
    </xf>
    <xf numFmtId="0" fontId="1" fillId="0" borderId="23" xfId="7" applyBorder="1" applyAlignment="1">
      <alignment horizontal="center" vertical="top" wrapText="1"/>
    </xf>
    <xf numFmtId="0" fontId="1" fillId="0" borderId="22" xfId="7" applyBorder="1" applyAlignment="1">
      <alignment horizontal="center" vertical="top" wrapText="1"/>
    </xf>
    <xf numFmtId="3" fontId="5" fillId="0" borderId="89" xfId="7" applyNumberFormat="1" applyFont="1" applyBorder="1" applyAlignment="1">
      <alignment horizontal="left" vertical="center" wrapText="1"/>
    </xf>
    <xf numFmtId="3" fontId="5" fillId="0" borderId="90" xfId="7" applyNumberFormat="1" applyFont="1" applyBorder="1" applyAlignment="1">
      <alignment horizontal="left" vertical="center" wrapText="1"/>
    </xf>
    <xf numFmtId="0" fontId="31" fillId="0" borderId="7" xfId="7" applyFont="1" applyBorder="1" applyAlignment="1">
      <alignment horizontal="center" vertical="top" wrapText="1"/>
    </xf>
    <xf numFmtId="0" fontId="7" fillId="0" borderId="0" xfId="7" applyFont="1" applyAlignment="1">
      <alignment horizontal="left" vertical="top" wrapText="1"/>
    </xf>
    <xf numFmtId="0" fontId="9" fillId="0" borderId="110" xfId="7" applyFont="1" applyBorder="1" applyAlignment="1">
      <alignment horizontal="center" vertical="top" wrapText="1"/>
    </xf>
    <xf numFmtId="0" fontId="9" fillId="0" borderId="3" xfId="7" applyFont="1" applyBorder="1" applyAlignment="1">
      <alignment horizontal="center" vertical="top" wrapText="1"/>
    </xf>
    <xf numFmtId="0" fontId="9" fillId="0" borderId="18" xfId="7" applyFont="1" applyBorder="1" applyAlignment="1">
      <alignment horizontal="center" vertical="top" wrapText="1"/>
    </xf>
    <xf numFmtId="0" fontId="34" fillId="0" borderId="108" xfId="7" applyFont="1" applyBorder="1" applyAlignment="1">
      <alignment horizontal="center" vertical="center"/>
    </xf>
    <xf numFmtId="0" fontId="34" fillId="0" borderId="111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31" fillId="0" borderId="7" xfId="7" applyFont="1" applyBorder="1" applyAlignment="1">
      <alignment horizontal="center" vertical="top"/>
    </xf>
    <xf numFmtId="0" fontId="31" fillId="0" borderId="49" xfId="7" applyFont="1" applyBorder="1" applyAlignment="1">
      <alignment horizontal="center" vertical="top"/>
    </xf>
    <xf numFmtId="0" fontId="9" fillId="0" borderId="7" xfId="7" applyFont="1" applyBorder="1" applyAlignment="1">
      <alignment horizontal="center" vertical="top" wrapText="1"/>
    </xf>
    <xf numFmtId="0" fontId="9" fillId="0" borderId="7" xfId="7" applyFont="1" applyBorder="1" applyAlignment="1">
      <alignment horizontal="center" vertical="top"/>
    </xf>
    <xf numFmtId="0" fontId="9" fillId="0" borderId="67" xfId="7" applyFont="1" applyBorder="1" applyAlignment="1">
      <alignment horizontal="center" vertical="top" wrapText="1"/>
    </xf>
    <xf numFmtId="0" fontId="31" fillId="0" borderId="49" xfId="7" applyFont="1" applyBorder="1" applyAlignment="1">
      <alignment horizontal="center" vertical="top" wrapText="1"/>
    </xf>
    <xf numFmtId="3" fontId="5" fillId="0" borderId="88" xfId="7" applyNumberFormat="1" applyFont="1" applyBorder="1" applyAlignment="1">
      <alignment horizontal="left" vertical="center" wrapText="1"/>
    </xf>
    <xf numFmtId="3" fontId="5" fillId="0" borderId="24" xfId="7" applyNumberFormat="1" applyFont="1" applyBorder="1" applyAlignment="1">
      <alignment horizontal="left" vertical="center" wrapText="1"/>
    </xf>
    <xf numFmtId="3" fontId="5" fillId="0" borderId="76" xfId="7" applyNumberFormat="1" applyFont="1" applyBorder="1" applyAlignment="1">
      <alignment horizontal="left" vertical="center" wrapText="1"/>
    </xf>
    <xf numFmtId="0" fontId="5" fillId="0" borderId="110" xfId="7" applyFont="1" applyBorder="1" applyAlignment="1">
      <alignment horizontal="center" vertical="top" wrapText="1"/>
    </xf>
    <xf numFmtId="0" fontId="5" fillId="0" borderId="18" xfId="7" applyFont="1" applyBorder="1" applyAlignment="1">
      <alignment horizontal="center" vertical="top" wrapText="1"/>
    </xf>
    <xf numFmtId="0" fontId="1" fillId="0" borderId="108" xfId="7" applyBorder="1" applyAlignment="1">
      <alignment horizontal="center"/>
    </xf>
    <xf numFmtId="0" fontId="1" fillId="0" borderId="111" xfId="7" applyBorder="1" applyAlignment="1">
      <alignment horizontal="center"/>
    </xf>
    <xf numFmtId="0" fontId="5" fillId="0" borderId="20" xfId="7" applyFont="1" applyBorder="1" applyAlignment="1">
      <alignment horizontal="center"/>
    </xf>
    <xf numFmtId="0" fontId="5" fillId="0" borderId="28" xfId="7" applyFont="1" applyBorder="1" applyAlignment="1">
      <alignment horizontal="center"/>
    </xf>
    <xf numFmtId="0" fontId="5" fillId="0" borderId="67" xfId="7" applyFont="1" applyBorder="1" applyAlignment="1">
      <alignment horizontal="center"/>
    </xf>
    <xf numFmtId="0" fontId="5" fillId="0" borderId="104" xfId="7" applyFont="1" applyBorder="1" applyAlignment="1">
      <alignment horizontal="center" vertical="top" wrapText="1"/>
    </xf>
    <xf numFmtId="0" fontId="5" fillId="0" borderId="108" xfId="7" applyFont="1" applyBorder="1" applyAlignment="1">
      <alignment horizontal="center" vertical="top" wrapText="1"/>
    </xf>
    <xf numFmtId="0" fontId="5" fillId="0" borderId="112" xfId="7" applyFont="1" applyBorder="1" applyAlignment="1">
      <alignment horizontal="center" vertical="top" wrapText="1"/>
    </xf>
    <xf numFmtId="0" fontId="5" fillId="0" borderId="111" xfId="7" applyFont="1" applyBorder="1" applyAlignment="1">
      <alignment horizontal="center" vertical="top" wrapText="1"/>
    </xf>
    <xf numFmtId="0" fontId="5" fillId="0" borderId="85" xfId="7" applyFont="1" applyBorder="1" applyAlignment="1">
      <alignment horizontal="center" vertical="top" wrapText="1"/>
    </xf>
    <xf numFmtId="0" fontId="5" fillId="0" borderId="17" xfId="7" applyFont="1" applyBorder="1" applyAlignment="1">
      <alignment horizontal="center" vertical="top" wrapText="1"/>
    </xf>
    <xf numFmtId="0" fontId="5" fillId="0" borderId="109" xfId="7" applyFont="1" applyBorder="1" applyAlignment="1">
      <alignment horizontal="center" vertical="top" wrapText="1"/>
    </xf>
    <xf numFmtId="0" fontId="5" fillId="0" borderId="45" xfId="7" applyFont="1" applyBorder="1" applyAlignment="1">
      <alignment horizontal="left" vertical="center"/>
    </xf>
    <xf numFmtId="0" fontId="5" fillId="0" borderId="34" xfId="7" applyFont="1" applyBorder="1" applyAlignment="1">
      <alignment horizontal="left" vertical="center"/>
    </xf>
    <xf numFmtId="0" fontId="5" fillId="0" borderId="11" xfId="7" applyFont="1" applyBorder="1" applyAlignment="1">
      <alignment horizontal="left" vertical="center"/>
    </xf>
    <xf numFmtId="0" fontId="5" fillId="0" borderId="46" xfId="7" applyFont="1" applyBorder="1" applyAlignment="1">
      <alignment horizontal="center" vertical="top" wrapText="1"/>
    </xf>
    <xf numFmtId="0" fontId="5" fillId="0" borderId="20" xfId="7" applyFont="1" applyBorder="1" applyAlignment="1">
      <alignment horizontal="center" vertical="top" wrapText="1"/>
    </xf>
    <xf numFmtId="0" fontId="12" fillId="0" borderId="0" xfId="7" applyFont="1" applyAlignment="1">
      <alignment horizontal="left" vertical="top" wrapText="1"/>
    </xf>
    <xf numFmtId="3" fontId="5" fillId="0" borderId="91" xfId="7" applyNumberFormat="1" applyFont="1" applyBorder="1" applyAlignment="1">
      <alignment horizontal="left" vertical="center" wrapText="1"/>
    </xf>
    <xf numFmtId="3" fontId="5" fillId="0" borderId="92" xfId="7" applyNumberFormat="1" applyFont="1" applyBorder="1" applyAlignment="1">
      <alignment horizontal="left" vertical="center" wrapText="1"/>
    </xf>
    <xf numFmtId="0" fontId="5" fillId="0" borderId="7" xfId="7" applyFont="1" applyBorder="1" applyAlignment="1">
      <alignment horizontal="center" vertical="top" wrapText="1"/>
    </xf>
    <xf numFmtId="3" fontId="5" fillId="0" borderId="54" xfId="7" applyNumberFormat="1" applyFont="1" applyBorder="1" applyAlignment="1">
      <alignment horizontal="left" vertical="center" wrapText="1"/>
    </xf>
    <xf numFmtId="3" fontId="5" fillId="0" borderId="11" xfId="7" applyNumberFormat="1" applyFont="1" applyBorder="1" applyAlignment="1">
      <alignment horizontal="left" vertical="center" wrapText="1"/>
    </xf>
    <xf numFmtId="3" fontId="5" fillId="0" borderId="34" xfId="7" applyNumberFormat="1" applyFont="1" applyBorder="1" applyAlignment="1">
      <alignment horizontal="left" vertical="center" wrapText="1"/>
    </xf>
    <xf numFmtId="3" fontId="5" fillId="0" borderId="14" xfId="7" applyNumberFormat="1" applyFont="1" applyBorder="1" applyAlignment="1">
      <alignment horizontal="left" vertical="center" wrapText="1"/>
    </xf>
    <xf numFmtId="0" fontId="5" fillId="0" borderId="113" xfId="7" applyFont="1" applyBorder="1" applyAlignment="1">
      <alignment horizontal="center" vertical="top" wrapText="1"/>
    </xf>
    <xf numFmtId="0" fontId="5" fillId="0" borderId="21" xfId="7" applyFont="1" applyBorder="1" applyAlignment="1">
      <alignment horizontal="center" vertical="top" wrapText="1"/>
    </xf>
    <xf numFmtId="0" fontId="7" fillId="0" borderId="83" xfId="7" applyFont="1" applyBorder="1" applyAlignment="1">
      <alignment horizontal="left" vertical="top" wrapText="1"/>
    </xf>
    <xf numFmtId="0" fontId="7" fillId="0" borderId="84" xfId="7" applyFont="1" applyBorder="1" applyAlignment="1">
      <alignment horizontal="left" vertical="top" wrapText="1"/>
    </xf>
    <xf numFmtId="0" fontId="7" fillId="0" borderId="114" xfId="7" applyFont="1" applyBorder="1" applyAlignment="1">
      <alignment horizontal="left" vertical="top" wrapText="1"/>
    </xf>
    <xf numFmtId="0" fontId="1" fillId="0" borderId="34" xfId="7" applyBorder="1" applyAlignment="1">
      <alignment horizontal="left" vertical="center"/>
    </xf>
    <xf numFmtId="0" fontId="1" fillId="0" borderId="11" xfId="7" applyBorder="1" applyAlignment="1">
      <alignment horizontal="left" vertical="center"/>
    </xf>
    <xf numFmtId="3" fontId="5" fillId="0" borderId="49" xfId="7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49" fontId="2" fillId="0" borderId="74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7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3" fontId="5" fillId="0" borderId="39" xfId="0" applyNumberFormat="1" applyFont="1" applyBorder="1" applyAlignment="1">
      <alignment horizontal="left" vertical="top"/>
    </xf>
    <xf numFmtId="3" fontId="5" fillId="0" borderId="85" xfId="0" applyNumberFormat="1" applyFont="1" applyBorder="1" applyAlignment="1">
      <alignment horizontal="left" vertical="top"/>
    </xf>
    <xf numFmtId="3" fontId="5" fillId="0" borderId="46" xfId="0" applyNumberFormat="1" applyFont="1" applyBorder="1" applyAlignment="1">
      <alignment horizontal="left" vertical="top"/>
    </xf>
    <xf numFmtId="3" fontId="5" fillId="0" borderId="39" xfId="0" applyNumberFormat="1" applyFont="1" applyBorder="1" applyAlignment="1">
      <alignment horizontal="left" vertical="top" wrapText="1"/>
    </xf>
    <xf numFmtId="3" fontId="5" fillId="0" borderId="85" xfId="0" applyNumberFormat="1" applyFont="1" applyBorder="1" applyAlignment="1">
      <alignment horizontal="left" vertical="top" wrapText="1"/>
    </xf>
    <xf numFmtId="3" fontId="5" fillId="0" borderId="46" xfId="0" applyNumberFormat="1" applyFont="1" applyBorder="1" applyAlignment="1">
      <alignment horizontal="left" vertical="top" wrapText="1"/>
    </xf>
    <xf numFmtId="0" fontId="2" fillId="0" borderId="7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left" vertical="center" wrapText="1"/>
    </xf>
    <xf numFmtId="3" fontId="5" fillId="0" borderId="85" xfId="0" applyNumberFormat="1" applyFont="1" applyBorder="1" applyAlignment="1">
      <alignment horizontal="left" vertical="center" wrapText="1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5" fillId="0" borderId="107" xfId="0" applyNumberFormat="1" applyFont="1" applyBorder="1" applyAlignment="1">
      <alignment vertical="center" wrapText="1"/>
    </xf>
    <xf numFmtId="3" fontId="5" fillId="0" borderId="89" xfId="0" applyNumberFormat="1" applyFont="1" applyBorder="1" applyAlignment="1">
      <alignment vertical="center" wrapText="1"/>
    </xf>
    <xf numFmtId="3" fontId="5" fillId="0" borderId="90" xfId="0" applyNumberFormat="1" applyFont="1" applyBorder="1" applyAlignment="1">
      <alignment vertical="center" wrapText="1"/>
    </xf>
    <xf numFmtId="0" fontId="7" fillId="0" borderId="83" xfId="0" applyFont="1" applyBorder="1" applyAlignment="1">
      <alignment horizontal="left" vertical="top" wrapText="1"/>
    </xf>
    <xf numFmtId="0" fontId="7" fillId="0" borderId="84" xfId="0" applyFont="1" applyBorder="1" applyAlignment="1">
      <alignment horizontal="left" vertical="top" wrapText="1"/>
    </xf>
    <xf numFmtId="0" fontId="7" fillId="0" borderId="114" xfId="0" applyFont="1" applyBorder="1" applyAlignment="1">
      <alignment horizontal="left" vertical="top" wrapText="1"/>
    </xf>
    <xf numFmtId="0" fontId="5" fillId="0" borderId="105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8" fillId="0" borderId="110" xfId="0" applyFont="1" applyBorder="1" applyAlignment="1">
      <alignment horizontal="center" vertical="top" wrapText="1"/>
    </xf>
    <xf numFmtId="0" fontId="8" fillId="0" borderId="8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08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3" fontId="5" fillId="0" borderId="38" xfId="0" applyNumberFormat="1" applyFont="1" applyBorder="1" applyAlignment="1">
      <alignment vertical="center" wrapText="1"/>
    </xf>
    <xf numFmtId="3" fontId="5" fillId="0" borderId="115" xfId="0" applyNumberFormat="1" applyFont="1" applyBorder="1" applyAlignment="1">
      <alignment vertical="center" wrapText="1"/>
    </xf>
    <xf numFmtId="3" fontId="5" fillId="0" borderId="116" xfId="0" applyNumberFormat="1" applyFont="1" applyBorder="1" applyAlignment="1">
      <alignment vertical="center" wrapText="1"/>
    </xf>
    <xf numFmtId="0" fontId="5" fillId="0" borderId="105" xfId="0" applyFont="1" applyBorder="1" applyAlignment="1">
      <alignment vertical="center" wrapText="1"/>
    </xf>
    <xf numFmtId="0" fontId="5" fillId="0" borderId="107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center" wrapText="1"/>
    </xf>
    <xf numFmtId="0" fontId="2" fillId="0" borderId="1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3" fontId="5" fillId="0" borderId="89" xfId="0" applyNumberFormat="1" applyFont="1" applyBorder="1" applyAlignment="1">
      <alignment horizontal="left" vertical="center" wrapText="1"/>
    </xf>
    <xf numFmtId="3" fontId="5" fillId="0" borderId="70" xfId="0" applyNumberFormat="1" applyFont="1" applyBorder="1" applyAlignment="1">
      <alignment horizontal="left" vertical="center" wrapText="1"/>
    </xf>
    <xf numFmtId="0" fontId="5" fillId="0" borderId="105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10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wrapText="1"/>
    </xf>
    <xf numFmtId="0" fontId="5" fillId="0" borderId="104" xfId="0" applyFont="1" applyBorder="1" applyAlignment="1">
      <alignment horizontal="center" vertical="top" wrapText="1"/>
    </xf>
    <xf numFmtId="0" fontId="5" fillId="0" borderId="108" xfId="0" applyFont="1" applyBorder="1" applyAlignment="1">
      <alignment horizontal="center" vertical="top" wrapText="1"/>
    </xf>
    <xf numFmtId="0" fontId="5" fillId="0" borderId="11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top" wrapText="1"/>
    </xf>
    <xf numFmtId="0" fontId="5" fillId="0" borderId="114" xfId="0" applyFont="1" applyBorder="1" applyAlignment="1">
      <alignment horizontal="center" vertical="top" wrapText="1"/>
    </xf>
    <xf numFmtId="0" fontId="5" fillId="0" borderId="109" xfId="0" applyFont="1" applyBorder="1" applyAlignment="1">
      <alignment horizontal="center" vertical="top" wrapText="1"/>
    </xf>
    <xf numFmtId="0" fontId="5" fillId="0" borderId="110" xfId="0" applyFont="1" applyBorder="1" applyAlignment="1">
      <alignment horizontal="center" vertical="top"/>
    </xf>
    <xf numFmtId="0" fontId="5" fillId="0" borderId="85" xfId="0" applyFont="1" applyBorder="1" applyAlignment="1">
      <alignment horizontal="center" vertical="top"/>
    </xf>
    <xf numFmtId="0" fontId="5" fillId="0" borderId="113" xfId="0" applyFont="1" applyBorder="1" applyAlignment="1">
      <alignment horizontal="center" vertical="top"/>
    </xf>
    <xf numFmtId="3" fontId="5" fillId="0" borderId="74" xfId="0" applyNumberFormat="1" applyFont="1" applyBorder="1" applyAlignment="1">
      <alignment horizontal="left" vertical="center" wrapText="1"/>
    </xf>
    <xf numFmtId="3" fontId="5" fillId="0" borderId="117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85" xfId="0" applyFont="1" applyBorder="1" applyAlignment="1">
      <alignment horizontal="left" vertical="top" wrapText="1"/>
    </xf>
    <xf numFmtId="0" fontId="7" fillId="0" borderId="111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top" wrapText="1"/>
    </xf>
    <xf numFmtId="0" fontId="5" fillId="0" borderId="110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top" wrapText="1"/>
    </xf>
    <xf numFmtId="0" fontId="5" fillId="0" borderId="85" xfId="0" applyFont="1" applyBorder="1" applyAlignment="1">
      <alignment horizontal="center" vertical="top" wrapText="1"/>
    </xf>
    <xf numFmtId="0" fontId="5" fillId="0" borderId="113" xfId="0" applyFont="1" applyBorder="1" applyAlignment="1">
      <alignment horizontal="center" vertical="top" wrapText="1"/>
    </xf>
    <xf numFmtId="0" fontId="5" fillId="0" borderId="4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6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104" xfId="0" applyFont="1" applyBorder="1" applyAlignment="1">
      <alignment horizontal="center" vertical="top"/>
    </xf>
    <xf numFmtId="0" fontId="5" fillId="0" borderId="108" xfId="0" applyFont="1" applyBorder="1" applyAlignment="1">
      <alignment horizontal="center" vertical="top"/>
    </xf>
    <xf numFmtId="0" fontId="5" fillId="0" borderId="11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2" fillId="0" borderId="4" xfId="4" applyNumberFormat="1" applyFont="1" applyBorder="1" applyAlignment="1">
      <alignment horizontal="right" vertical="center" wrapText="1"/>
    </xf>
    <xf numFmtId="3" fontId="2" fillId="0" borderId="2" xfId="4" applyNumberFormat="1" applyFont="1" applyBorder="1" applyAlignment="1">
      <alignment horizontal="right" vertical="center" wrapText="1"/>
    </xf>
    <xf numFmtId="166" fontId="3" fillId="0" borderId="36" xfId="4" applyNumberFormat="1" applyFont="1" applyBorder="1" applyAlignment="1">
      <alignment horizontal="right" vertical="center" wrapText="1"/>
    </xf>
    <xf numFmtId="166" fontId="3" fillId="0" borderId="25" xfId="4" applyNumberFormat="1" applyFont="1" applyBorder="1" applyAlignment="1">
      <alignment horizontal="right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" fontId="2" fillId="0" borderId="3" xfId="4" applyNumberFormat="1" applyFont="1" applyBorder="1" applyAlignment="1">
      <alignment horizontal="right" vertical="center" wrapText="1"/>
    </xf>
    <xf numFmtId="166" fontId="3" fillId="0" borderId="16" xfId="4" applyNumberFormat="1" applyFont="1" applyBorder="1" applyAlignment="1">
      <alignment horizontal="right" vertical="center" wrapText="1"/>
    </xf>
    <xf numFmtId="3" fontId="2" fillId="0" borderId="51" xfId="4" applyNumberFormat="1" applyFont="1" applyBorder="1" applyAlignment="1">
      <alignment horizontal="right" vertical="center" wrapText="1"/>
    </xf>
    <xf numFmtId="3" fontId="2" fillId="0" borderId="18" xfId="4" applyNumberFormat="1" applyFont="1" applyBorder="1" applyAlignment="1">
      <alignment horizontal="right" vertical="center" wrapText="1"/>
    </xf>
    <xf numFmtId="166" fontId="3" fillId="0" borderId="43" xfId="4" applyNumberFormat="1" applyFont="1" applyBorder="1" applyAlignment="1">
      <alignment horizontal="right" vertical="center" wrapText="1"/>
    </xf>
    <xf numFmtId="166" fontId="3" fillId="0" borderId="21" xfId="4" applyNumberFormat="1" applyFont="1" applyBorder="1" applyAlignment="1">
      <alignment horizontal="right" vertical="center" wrapText="1"/>
    </xf>
    <xf numFmtId="3" fontId="9" fillId="0" borderId="3" xfId="4" applyNumberFormat="1" applyFont="1" applyBorder="1" applyAlignment="1">
      <alignment horizontal="right" vertical="center" wrapText="1"/>
    </xf>
    <xf numFmtId="3" fontId="9" fillId="0" borderId="12" xfId="4" applyNumberFormat="1" applyFont="1" applyBorder="1" applyAlignment="1">
      <alignment horizontal="right" vertical="center" wrapText="1"/>
    </xf>
    <xf numFmtId="166" fontId="3" fillId="0" borderId="19" xfId="4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left" vertical="top"/>
    </xf>
    <xf numFmtId="0" fontId="5" fillId="0" borderId="85" xfId="0" applyFont="1" applyBorder="1" applyAlignment="1">
      <alignment horizontal="left" vertical="top"/>
    </xf>
    <xf numFmtId="0" fontId="5" fillId="0" borderId="46" xfId="0" applyFont="1" applyBorder="1" applyAlignment="1">
      <alignment horizontal="left" vertical="top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6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3" fontId="5" fillId="0" borderId="37" xfId="0" applyNumberFormat="1" applyFont="1" applyBorder="1" applyAlignment="1">
      <alignment vertical="center" wrapText="1"/>
    </xf>
    <xf numFmtId="3" fontId="5" fillId="0" borderId="3" xfId="7" applyNumberFormat="1" applyFont="1" applyBorder="1" applyAlignment="1">
      <alignment horizontal="left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 wrapText="1"/>
    </xf>
    <xf numFmtId="0" fontId="5" fillId="0" borderId="22" xfId="7" applyFont="1" applyBorder="1" applyAlignment="1">
      <alignment horizontal="center" vertical="top" wrapText="1"/>
    </xf>
    <xf numFmtId="0" fontId="5" fillId="0" borderId="3" xfId="7" applyFont="1" applyBorder="1" applyAlignment="1">
      <alignment horizontal="left" vertical="center"/>
    </xf>
    <xf numFmtId="0" fontId="5" fillId="0" borderId="29" xfId="7" applyFont="1" applyBorder="1" applyAlignment="1">
      <alignment horizontal="center" vertical="center" wrapText="1"/>
    </xf>
    <xf numFmtId="0" fontId="5" fillId="0" borderId="28" xfId="7" applyFont="1" applyBorder="1" applyAlignment="1">
      <alignment horizontal="center" vertical="center" wrapText="1"/>
    </xf>
    <xf numFmtId="0" fontId="5" fillId="0" borderId="67" xfId="7" applyFont="1" applyBorder="1" applyAlignment="1">
      <alignment horizontal="center" vertical="center" wrapText="1"/>
    </xf>
    <xf numFmtId="3" fontId="5" fillId="0" borderId="73" xfId="7" applyNumberFormat="1" applyFont="1" applyBorder="1" applyAlignment="1">
      <alignment horizontal="left" vertical="center" wrapText="1"/>
    </xf>
    <xf numFmtId="3" fontId="5" fillId="0" borderId="74" xfId="7" applyNumberFormat="1" applyFont="1" applyBorder="1" applyAlignment="1">
      <alignment horizontal="left" vertical="center" wrapText="1"/>
    </xf>
    <xf numFmtId="0" fontId="5" fillId="0" borderId="44" xfId="7" applyFont="1" applyBorder="1" applyAlignment="1">
      <alignment horizontal="left" vertical="center"/>
    </xf>
    <xf numFmtId="0" fontId="5" fillId="0" borderId="35" xfId="7" applyFont="1" applyBorder="1" applyAlignment="1">
      <alignment horizontal="left" vertical="center"/>
    </xf>
    <xf numFmtId="0" fontId="5" fillId="0" borderId="39" xfId="7" applyFont="1" applyBorder="1" applyAlignment="1">
      <alignment horizontal="center" vertical="top" wrapText="1"/>
    </xf>
    <xf numFmtId="0" fontId="5" fillId="0" borderId="72" xfId="7" applyFont="1" applyBorder="1" applyAlignment="1">
      <alignment horizontal="center" vertical="top" wrapText="1"/>
    </xf>
    <xf numFmtId="0" fontId="5" fillId="0" borderId="28" xfId="7" applyFont="1" applyBorder="1" applyAlignment="1">
      <alignment horizontal="center" vertical="center"/>
    </xf>
    <xf numFmtId="0" fontId="5" fillId="0" borderId="29" xfId="7" applyFont="1" applyBorder="1" applyAlignment="1">
      <alignment horizontal="center" vertical="center"/>
    </xf>
    <xf numFmtId="3" fontId="5" fillId="0" borderId="78" xfId="7" applyNumberFormat="1" applyFont="1" applyBorder="1" applyAlignment="1">
      <alignment horizontal="left" vertical="center" wrapText="1"/>
    </xf>
    <xf numFmtId="0" fontId="7" fillId="0" borderId="39" xfId="7" applyFont="1" applyBorder="1" applyAlignment="1">
      <alignment horizontal="left" vertical="top" wrapText="1"/>
    </xf>
    <xf numFmtId="0" fontId="7" fillId="0" borderId="85" xfId="7" applyFont="1" applyBorder="1" applyAlignment="1">
      <alignment horizontal="left" vertical="top" wrapText="1"/>
    </xf>
    <xf numFmtId="0" fontId="7" fillId="0" borderId="46" xfId="7" applyFont="1" applyBorder="1" applyAlignment="1">
      <alignment horizontal="left" vertical="top" wrapText="1"/>
    </xf>
    <xf numFmtId="0" fontId="5" fillId="0" borderId="110" xfId="7" applyFont="1" applyBorder="1" applyAlignment="1">
      <alignment horizontal="center" vertical="center" wrapText="1"/>
    </xf>
    <xf numFmtId="0" fontId="5" fillId="0" borderId="85" xfId="7" applyFont="1" applyBorder="1" applyAlignment="1">
      <alignment horizontal="center" vertical="center" wrapText="1"/>
    </xf>
    <xf numFmtId="0" fontId="5" fillId="0" borderId="113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top" wrapText="1"/>
    </xf>
    <xf numFmtId="0" fontId="5" fillId="0" borderId="8" xfId="7" applyFont="1" applyBorder="1" applyAlignment="1">
      <alignment horizontal="center" vertical="top" wrapText="1"/>
    </xf>
    <xf numFmtId="3" fontId="5" fillId="0" borderId="61" xfId="7" applyNumberFormat="1" applyFont="1" applyBorder="1" applyAlignment="1">
      <alignment vertical="center" wrapText="1"/>
    </xf>
    <xf numFmtId="3" fontId="5" fillId="0" borderId="89" xfId="7" applyNumberFormat="1" applyFont="1" applyBorder="1" applyAlignment="1">
      <alignment vertical="center" wrapText="1"/>
    </xf>
    <xf numFmtId="3" fontId="5" fillId="0" borderId="90" xfId="7" applyNumberFormat="1" applyFont="1" applyBorder="1" applyAlignment="1">
      <alignment vertical="center" wrapText="1"/>
    </xf>
    <xf numFmtId="3" fontId="5" fillId="0" borderId="37" xfId="7" applyNumberFormat="1" applyFont="1" applyBorder="1" applyAlignment="1">
      <alignment vertical="center" wrapText="1"/>
    </xf>
    <xf numFmtId="3" fontId="5" fillId="0" borderId="107" xfId="7" applyNumberFormat="1" applyFont="1" applyBorder="1" applyAlignment="1">
      <alignment vertical="center" wrapText="1"/>
    </xf>
    <xf numFmtId="3" fontId="5" fillId="0" borderId="38" xfId="7" applyNumberFormat="1" applyFont="1" applyBorder="1" applyAlignment="1">
      <alignment vertical="center" wrapText="1"/>
    </xf>
    <xf numFmtId="0" fontId="5" fillId="0" borderId="105" xfId="7" applyFont="1" applyBorder="1" applyAlignment="1">
      <alignment vertical="center"/>
    </xf>
    <xf numFmtId="0" fontId="5" fillId="0" borderId="82" xfId="7" applyFont="1" applyBorder="1" applyAlignment="1">
      <alignment vertical="center"/>
    </xf>
    <xf numFmtId="0" fontId="5" fillId="0" borderId="107" xfId="7" applyFont="1" applyBorder="1" applyAlignment="1">
      <alignment vertical="center"/>
    </xf>
    <xf numFmtId="0" fontId="5" fillId="0" borderId="21" xfId="7" applyFont="1" applyBorder="1" applyAlignment="1">
      <alignment horizontal="center" vertical="center" wrapText="1"/>
    </xf>
    <xf numFmtId="0" fontId="5" fillId="0" borderId="46" xfId="7" applyFont="1" applyBorder="1" applyAlignment="1">
      <alignment horizontal="center" vertical="center" wrapText="1"/>
    </xf>
    <xf numFmtId="0" fontId="5" fillId="0" borderId="35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36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5" fillId="0" borderId="47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11" xfId="7" applyFont="1" applyBorder="1" applyAlignment="1">
      <alignment horizontal="center" vertical="center" wrapText="1"/>
    </xf>
    <xf numFmtId="0" fontId="2" fillId="0" borderId="0" xfId="7" applyFont="1" applyAlignment="1">
      <alignment horizontal="left" wrapText="1"/>
    </xf>
    <xf numFmtId="166" fontId="2" fillId="0" borderId="0" xfId="7" applyNumberFormat="1" applyFont="1" applyAlignment="1">
      <alignment horizontal="left" wrapText="1"/>
    </xf>
    <xf numFmtId="3" fontId="2" fillId="0" borderId="3" xfId="7" applyNumberFormat="1" applyFont="1" applyBorder="1" applyAlignment="1">
      <alignment horizontal="center" vertical="center" wrapText="1"/>
    </xf>
    <xf numFmtId="3" fontId="2" fillId="0" borderId="44" xfId="7" applyNumberFormat="1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top" wrapText="1"/>
    </xf>
    <xf numFmtId="0" fontId="2" fillId="0" borderId="67" xfId="7" applyFont="1" applyBorder="1" applyAlignment="1">
      <alignment horizontal="center" vertical="top" wrapText="1"/>
    </xf>
    <xf numFmtId="3" fontId="2" fillId="0" borderId="4" xfId="7" applyNumberFormat="1" applyFont="1" applyBorder="1" applyAlignment="1">
      <alignment horizontal="center" vertical="center" wrapText="1"/>
    </xf>
    <xf numFmtId="3" fontId="2" fillId="0" borderId="47" xfId="7" applyNumberFormat="1" applyFont="1" applyBorder="1" applyAlignment="1">
      <alignment horizontal="center" vertical="center" wrapText="1"/>
    </xf>
    <xf numFmtId="3" fontId="2" fillId="0" borderId="18" xfId="7" applyNumberFormat="1" applyFont="1" applyBorder="1" applyAlignment="1">
      <alignment horizontal="center" vertical="center" wrapText="1"/>
    </xf>
    <xf numFmtId="3" fontId="2" fillId="0" borderId="35" xfId="7" applyNumberFormat="1" applyFont="1" applyBorder="1" applyAlignment="1">
      <alignment horizontal="center" vertical="center" wrapText="1"/>
    </xf>
    <xf numFmtId="3" fontId="9" fillId="0" borderId="75" xfId="7" applyNumberFormat="1" applyFont="1" applyBorder="1" applyAlignment="1">
      <alignment horizontal="center" vertical="center" wrapText="1"/>
    </xf>
    <xf numFmtId="3" fontId="9" fillId="0" borderId="100" xfId="7" applyNumberFormat="1" applyFont="1" applyBorder="1" applyAlignment="1">
      <alignment horizontal="center" vertical="center" wrapText="1"/>
    </xf>
    <xf numFmtId="3" fontId="5" fillId="0" borderId="82" xfId="7" applyNumberFormat="1" applyFont="1" applyBorder="1" applyAlignment="1">
      <alignment horizontal="left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36" xfId="7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center" wrapText="1"/>
    </xf>
    <xf numFmtId="0" fontId="2" fillId="0" borderId="28" xfId="7" applyFont="1" applyBorder="1" applyAlignment="1">
      <alignment horizontal="center" vertical="center" wrapText="1"/>
    </xf>
    <xf numFmtId="0" fontId="2" fillId="0" borderId="29" xfId="7" applyFont="1" applyBorder="1" applyAlignment="1">
      <alignment horizontal="center" vertical="center" wrapText="1"/>
    </xf>
    <xf numFmtId="0" fontId="2" fillId="0" borderId="67" xfId="7" applyFont="1" applyBorder="1" applyAlignment="1">
      <alignment horizontal="center" vertical="center" wrapText="1"/>
    </xf>
    <xf numFmtId="0" fontId="5" fillId="0" borderId="0" xfId="7" applyFont="1" applyAlignment="1">
      <alignment horizontal="center" vertical="top" wrapText="1"/>
    </xf>
    <xf numFmtId="0" fontId="8" fillId="0" borderId="85" xfId="7" applyFont="1" applyBorder="1" applyAlignment="1">
      <alignment horizontal="center" vertical="center" wrapText="1"/>
    </xf>
    <xf numFmtId="0" fontId="8" fillId="0" borderId="110" xfId="7" applyFont="1" applyBorder="1" applyAlignment="1">
      <alignment horizontal="center" vertical="center" wrapText="1"/>
    </xf>
    <xf numFmtId="0" fontId="8" fillId="0" borderId="46" xfId="7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/>
    </xf>
    <xf numFmtId="0" fontId="35" fillId="0" borderId="108" xfId="6" applyFont="1" applyBorder="1" applyAlignment="1">
      <alignment horizontal="center" vertical="center"/>
    </xf>
    <xf numFmtId="0" fontId="35" fillId="0" borderId="104" xfId="6" applyFont="1" applyBorder="1" applyAlignment="1">
      <alignment horizontal="center" vertical="center"/>
    </xf>
    <xf numFmtId="0" fontId="35" fillId="0" borderId="111" xfId="6" applyFont="1" applyBorder="1" applyAlignment="1">
      <alignment horizontal="center" vertical="center"/>
    </xf>
    <xf numFmtId="3" fontId="9" fillId="0" borderId="20" xfId="6" applyNumberFormat="1" applyFont="1" applyBorder="1" applyAlignment="1">
      <alignment horizontal="center" vertical="center" wrapText="1"/>
    </xf>
    <xf numFmtId="3" fontId="9" fillId="0" borderId="28" xfId="6" applyNumberFormat="1" applyFont="1" applyBorder="1" applyAlignment="1">
      <alignment horizontal="center" vertical="center" wrapText="1"/>
    </xf>
    <xf numFmtId="3" fontId="9" fillId="0" borderId="67" xfId="6" applyNumberFormat="1" applyFont="1" applyBorder="1" applyAlignment="1">
      <alignment horizontal="center" vertical="center" wrapText="1"/>
    </xf>
    <xf numFmtId="3" fontId="9" fillId="0" borderId="73" xfId="6" applyNumberFormat="1" applyFont="1" applyBorder="1" applyAlignment="1">
      <alignment horizontal="center" vertical="center" wrapText="1"/>
    </xf>
    <xf numFmtId="3" fontId="9" fillId="0" borderId="5" xfId="6" applyNumberFormat="1" applyFont="1" applyBorder="1" applyAlignment="1">
      <alignment horizontal="center" vertical="center" wrapText="1"/>
    </xf>
    <xf numFmtId="3" fontId="9" fillId="0" borderId="4" xfId="6" applyNumberFormat="1" applyFont="1" applyBorder="1" applyAlignment="1">
      <alignment horizontal="center" vertical="center" wrapText="1"/>
    </xf>
    <xf numFmtId="3" fontId="9" fillId="0" borderId="47" xfId="6" applyNumberFormat="1" applyFont="1" applyBorder="1" applyAlignment="1">
      <alignment horizontal="center" vertical="center" wrapText="1"/>
    </xf>
    <xf numFmtId="0" fontId="9" fillId="0" borderId="39" xfId="6" applyFont="1" applyBorder="1" applyAlignment="1">
      <alignment horizontal="center" vertical="center" wrapText="1"/>
    </xf>
    <xf numFmtId="0" fontId="9" fillId="0" borderId="37" xfId="6" applyFont="1" applyBorder="1" applyAlignment="1">
      <alignment horizontal="center" vertical="center" wrapText="1"/>
    </xf>
    <xf numFmtId="0" fontId="9" fillId="0" borderId="74" xfId="6" applyFont="1" applyBorder="1" applyAlignment="1">
      <alignment horizontal="center" vertical="center" wrapText="1"/>
    </xf>
    <xf numFmtId="3" fontId="2" fillId="0" borderId="49" xfId="6" applyNumberFormat="1" applyFont="1" applyBorder="1" applyAlignment="1">
      <alignment horizontal="center" vertical="center" wrapText="1"/>
    </xf>
    <xf numFmtId="3" fontId="2" fillId="0" borderId="14" xfId="6" applyNumberFormat="1" applyFont="1" applyBorder="1" applyAlignment="1">
      <alignment horizontal="center" vertical="center" wrapText="1"/>
    </xf>
    <xf numFmtId="3" fontId="2" fillId="0" borderId="50" xfId="6" applyNumberFormat="1" applyFont="1" applyBorder="1" applyAlignment="1">
      <alignment horizontal="center" vertical="center" wrapText="1"/>
    </xf>
    <xf numFmtId="3" fontId="2" fillId="0" borderId="15" xfId="6" applyNumberFormat="1" applyFont="1" applyBorder="1" applyAlignment="1">
      <alignment horizontal="center" vertical="center" wrapText="1"/>
    </xf>
    <xf numFmtId="3" fontId="2" fillId="0" borderId="4" xfId="6" applyNumberFormat="1" applyFont="1" applyBorder="1" applyAlignment="1">
      <alignment horizontal="center" vertical="center" wrapText="1"/>
    </xf>
    <xf numFmtId="3" fontId="2" fillId="0" borderId="5" xfId="6" applyNumberFormat="1" applyFont="1" applyBorder="1" applyAlignment="1">
      <alignment horizontal="center" vertical="center" wrapText="1"/>
    </xf>
    <xf numFmtId="3" fontId="2" fillId="0" borderId="12" xfId="6" applyNumberFormat="1" applyFont="1" applyBorder="1" applyAlignment="1">
      <alignment horizontal="center" vertical="center" wrapText="1"/>
    </xf>
    <xf numFmtId="3" fontId="2" fillId="0" borderId="89" xfId="6" applyNumberFormat="1" applyFont="1" applyBorder="1" applyAlignment="1">
      <alignment horizontal="center" vertical="center" wrapText="1"/>
    </xf>
    <xf numFmtId="3" fontId="2" fillId="0" borderId="90" xfId="6" applyNumberFormat="1" applyFont="1" applyBorder="1" applyAlignment="1">
      <alignment horizontal="center" vertical="center" wrapText="1"/>
    </xf>
    <xf numFmtId="0" fontId="35" fillId="0" borderId="110" xfId="6" applyFont="1" applyBorder="1" applyAlignment="1">
      <alignment horizontal="center" vertical="center"/>
    </xf>
    <xf numFmtId="0" fontId="35" fillId="0" borderId="85" xfId="6" applyFont="1" applyBorder="1" applyAlignment="1">
      <alignment horizontal="center" vertical="center"/>
    </xf>
    <xf numFmtId="0" fontId="35" fillId="0" borderId="46" xfId="6" applyFont="1" applyBorder="1" applyAlignment="1">
      <alignment horizontal="center" vertical="center"/>
    </xf>
    <xf numFmtId="3" fontId="9" fillId="0" borderId="18" xfId="6" applyNumberFormat="1" applyFont="1" applyBorder="1" applyAlignment="1">
      <alignment horizontal="center" vertical="center" wrapText="1"/>
    </xf>
    <xf numFmtId="3" fontId="9" fillId="0" borderId="17" xfId="6" applyNumberFormat="1" applyFont="1" applyBorder="1" applyAlignment="1">
      <alignment horizontal="center" vertical="center" wrapText="1"/>
    </xf>
    <xf numFmtId="3" fontId="9" fillId="0" borderId="21" xfId="6" applyNumberFormat="1" applyFont="1" applyBorder="1" applyAlignment="1">
      <alignment horizontal="center" vertical="center" wrapText="1"/>
    </xf>
    <xf numFmtId="3" fontId="9" fillId="0" borderId="0" xfId="6" applyNumberFormat="1" applyFont="1" applyAlignment="1">
      <alignment horizontal="center" vertical="center" wrapText="1"/>
    </xf>
    <xf numFmtId="3" fontId="9" fillId="0" borderId="44" xfId="6" applyNumberFormat="1" applyFont="1" applyBorder="1" applyAlignment="1">
      <alignment horizontal="center" vertical="center" wrapText="1"/>
    </xf>
    <xf numFmtId="167" fontId="2" fillId="0" borderId="49" xfId="6" applyNumberFormat="1" applyFont="1" applyBorder="1" applyAlignment="1">
      <alignment horizontal="center" vertical="center" wrapText="1"/>
    </xf>
    <xf numFmtId="167" fontId="2" fillId="0" borderId="34" xfId="6" applyNumberFormat="1" applyFont="1" applyBorder="1" applyAlignment="1">
      <alignment horizontal="center" vertical="center" wrapText="1"/>
    </xf>
    <xf numFmtId="167" fontId="2" fillId="0" borderId="11" xfId="6" applyNumberFormat="1" applyFont="1" applyBorder="1" applyAlignment="1">
      <alignment horizontal="center" vertical="center" wrapText="1"/>
    </xf>
    <xf numFmtId="3" fontId="2" fillId="0" borderId="36" xfId="6" applyNumberFormat="1" applyFont="1" applyBorder="1" applyAlignment="1">
      <alignment horizontal="center" vertical="center" wrapText="1"/>
    </xf>
    <xf numFmtId="3" fontId="2" fillId="0" borderId="16" xfId="6" applyNumberFormat="1" applyFont="1" applyBorder="1" applyAlignment="1">
      <alignment horizontal="center" vertical="center" wrapText="1"/>
    </xf>
    <xf numFmtId="3" fontId="2" fillId="0" borderId="21" xfId="6" applyNumberFormat="1" applyFont="1" applyBorder="1" applyAlignment="1">
      <alignment horizontal="center" vertical="center" wrapText="1"/>
    </xf>
    <xf numFmtId="0" fontId="9" fillId="0" borderId="72" xfId="6" applyFont="1" applyBorder="1" applyAlignment="1">
      <alignment horizontal="center" vertical="center" wrapText="1"/>
    </xf>
    <xf numFmtId="3" fontId="2" fillId="0" borderId="26" xfId="6" applyNumberFormat="1" applyFont="1" applyBorder="1" applyAlignment="1">
      <alignment horizontal="center" vertical="center" wrapText="1"/>
    </xf>
    <xf numFmtId="3" fontId="2" fillId="0" borderId="40" xfId="6" applyNumberFormat="1" applyFont="1" applyBorder="1" applyAlignment="1">
      <alignment horizontal="center" vertical="center" wrapText="1"/>
    </xf>
    <xf numFmtId="3" fontId="2" fillId="0" borderId="3" xfId="6" applyNumberFormat="1" applyFont="1" applyBorder="1" applyAlignment="1">
      <alignment horizontal="center" vertical="center" wrapText="1"/>
    </xf>
    <xf numFmtId="3" fontId="2" fillId="0" borderId="18" xfId="6" applyNumberFormat="1" applyFont="1" applyBorder="1" applyAlignment="1">
      <alignment horizontal="center" vertical="center" wrapText="1"/>
    </xf>
    <xf numFmtId="0" fontId="35" fillId="0" borderId="109" xfId="6" applyFont="1" applyBorder="1" applyAlignment="1">
      <alignment horizontal="center" vertical="center"/>
    </xf>
    <xf numFmtId="3" fontId="2" fillId="0" borderId="20" xfId="6" applyNumberFormat="1" applyFont="1" applyBorder="1" applyAlignment="1">
      <alignment horizontal="center" vertical="center" wrapText="1"/>
    </xf>
    <xf numFmtId="3" fontId="2" fillId="0" borderId="28" xfId="6" applyNumberFormat="1" applyFont="1" applyBorder="1" applyAlignment="1">
      <alignment horizontal="center" vertical="center" wrapText="1"/>
    </xf>
    <xf numFmtId="3" fontId="2" fillId="0" borderId="29" xfId="6" applyNumberFormat="1" applyFont="1" applyBorder="1" applyAlignment="1">
      <alignment horizontal="center" vertical="center" wrapText="1"/>
    </xf>
    <xf numFmtId="3" fontId="2" fillId="0" borderId="34" xfId="6" applyNumberFormat="1" applyFont="1" applyBorder="1" applyAlignment="1">
      <alignment horizontal="center" vertical="center" wrapText="1"/>
    </xf>
    <xf numFmtId="3" fontId="2" fillId="0" borderId="11" xfId="6" applyNumberFormat="1" applyFont="1" applyBorder="1" applyAlignment="1">
      <alignment horizontal="center" vertical="center" wrapText="1"/>
    </xf>
    <xf numFmtId="3" fontId="31" fillId="0" borderId="49" xfId="6" applyNumberFormat="1" applyFont="1" applyBorder="1" applyAlignment="1">
      <alignment horizontal="center" vertical="center" wrapText="1"/>
    </xf>
    <xf numFmtId="3" fontId="31" fillId="0" borderId="34" xfId="6" applyNumberFormat="1" applyFont="1" applyBorder="1" applyAlignment="1">
      <alignment horizontal="center" vertical="center" wrapText="1"/>
    </xf>
    <xf numFmtId="3" fontId="31" fillId="0" borderId="11" xfId="6" applyNumberFormat="1" applyFont="1" applyBorder="1" applyAlignment="1">
      <alignment horizontal="center" vertical="center" wrapText="1"/>
    </xf>
    <xf numFmtId="3" fontId="31" fillId="0" borderId="4" xfId="6" applyNumberFormat="1" applyFont="1" applyBorder="1" applyAlignment="1">
      <alignment horizontal="center" vertical="center" wrapText="1"/>
    </xf>
    <xf numFmtId="3" fontId="31" fillId="0" borderId="3" xfId="6" applyNumberFormat="1" applyFont="1" applyBorder="1" applyAlignment="1">
      <alignment horizontal="center" vertical="center" wrapText="1"/>
    </xf>
    <xf numFmtId="3" fontId="31" fillId="0" borderId="18" xfId="6" applyNumberFormat="1" applyFont="1" applyBorder="1" applyAlignment="1">
      <alignment horizontal="center" vertical="center" wrapText="1"/>
    </xf>
    <xf numFmtId="3" fontId="31" fillId="0" borderId="50" xfId="6" applyNumberFormat="1" applyFont="1" applyBorder="1" applyAlignment="1">
      <alignment horizontal="center" vertical="center" wrapText="1"/>
    </xf>
    <xf numFmtId="3" fontId="31" fillId="0" borderId="26" xfId="6" applyNumberFormat="1" applyFont="1" applyBorder="1" applyAlignment="1">
      <alignment horizontal="center" vertical="center" wrapText="1"/>
    </xf>
    <xf numFmtId="3" fontId="31" fillId="0" borderId="40" xfId="6" applyNumberFormat="1" applyFont="1" applyBorder="1" applyAlignment="1">
      <alignment horizontal="center" vertical="center" wrapText="1"/>
    </xf>
    <xf numFmtId="3" fontId="31" fillId="0" borderId="36" xfId="6" applyNumberFormat="1" applyFont="1" applyBorder="1" applyAlignment="1">
      <alignment horizontal="center" vertical="center" wrapText="1"/>
    </xf>
    <xf numFmtId="3" fontId="31" fillId="0" borderId="16" xfId="6" applyNumberFormat="1" applyFont="1" applyBorder="1" applyAlignment="1">
      <alignment horizontal="center" vertical="center" wrapText="1"/>
    </xf>
    <xf numFmtId="3" fontId="31" fillId="0" borderId="21" xfId="6" applyNumberFormat="1" applyFont="1" applyBorder="1" applyAlignment="1">
      <alignment horizontal="center" vertical="center" wrapText="1"/>
    </xf>
    <xf numFmtId="0" fontId="9" fillId="0" borderId="110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18" xfId="6" applyFont="1" applyBorder="1" applyAlignment="1">
      <alignment horizontal="center" vertical="center" wrapText="1"/>
    </xf>
    <xf numFmtId="3" fontId="2" fillId="0" borderId="17" xfId="6" applyNumberFormat="1" applyFont="1" applyBorder="1" applyAlignment="1">
      <alignment horizontal="center" vertical="center" wrapText="1"/>
    </xf>
    <xf numFmtId="3" fontId="2" fillId="0" borderId="67" xfId="6" applyNumberFormat="1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8" xfId="6" applyNumberFormat="1" applyFont="1" applyBorder="1" applyAlignment="1">
      <alignment horizontal="right" vertical="center" wrapText="1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1" xfId="6" applyNumberFormat="1" applyFont="1" applyBorder="1" applyAlignment="1">
      <alignment horizontal="right" vertical="center" wrapText="1"/>
    </xf>
    <xf numFmtId="3" fontId="2" fillId="0" borderId="47" xfId="6" applyNumberFormat="1" applyFont="1" applyBorder="1" applyAlignment="1">
      <alignment horizontal="center" vertical="center" wrapText="1"/>
    </xf>
    <xf numFmtId="3" fontId="2" fillId="0" borderId="35" xfId="6" applyNumberFormat="1" applyFont="1" applyBorder="1" applyAlignment="1">
      <alignment horizontal="center" vertical="center" wrapText="1"/>
    </xf>
    <xf numFmtId="0" fontId="9" fillId="0" borderId="105" xfId="6" applyFont="1" applyBorder="1" applyAlignment="1">
      <alignment horizontal="center" vertical="center" wrapText="1"/>
    </xf>
    <xf numFmtId="0" fontId="9" fillId="0" borderId="82" xfId="6" applyFont="1" applyBorder="1" applyAlignment="1">
      <alignment horizontal="center" vertical="center" wrapText="1"/>
    </xf>
    <xf numFmtId="0" fontId="9" fillId="0" borderId="107" xfId="6" applyFont="1" applyBorder="1" applyAlignment="1">
      <alignment horizontal="center" vertical="center" wrapText="1"/>
    </xf>
    <xf numFmtId="0" fontId="7" fillId="3" borderId="0" xfId="7" applyFont="1" applyFill="1" applyAlignment="1">
      <alignment horizontal="left" vertical="top" wrapText="1"/>
    </xf>
  </cellXfs>
  <cellStyles count="9">
    <cellStyle name="Komma" xfId="1" builtinId="3"/>
    <cellStyle name="Komma 2" xfId="2" xr:uid="{FB3EF50D-5F01-4FB1-8C69-61494C3B90F4}"/>
    <cellStyle name="Link" xfId="3" builtinId="8"/>
    <cellStyle name="Prozent 2" xfId="4" xr:uid="{DB3E712F-984E-46A5-9E64-5658D92D0DF1}"/>
    <cellStyle name="Standard" xfId="0" builtinId="0"/>
    <cellStyle name="Standard 2" xfId="5" xr:uid="{11A311DD-CC0A-4035-A4B8-867398DDB8B7}"/>
    <cellStyle name="Standard 2 2" xfId="6" xr:uid="{A6378B1E-5D83-4F77-AEB6-614184038715}"/>
    <cellStyle name="Standard 3" xfId="7" xr:uid="{D756A885-A477-4FFE-9682-62BE220602A2}"/>
    <cellStyle name="Standard 4" xfId="8" xr:uid="{9C9A4ACB-2572-4DDA-B1D0-78C208F60E94}"/>
  </cellStyles>
  <dxfs count="1035"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'Abb. 10 Geschlecht (Spinnengraf'!$A$39</c:f>
              <c:strCache>
                <c:ptCount val="1"/>
                <c:pt idx="0">
                  <c:v>Männer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(Spinnengraf'!$B$39:$H$39</c:f>
              <c:numCache>
                <c:formatCode>0%</c:formatCode>
                <c:ptCount val="7"/>
                <c:pt idx="0">
                  <c:v>0.32390999999999998</c:v>
                </c:pt>
                <c:pt idx="1">
                  <c:v>0.20105000000000001</c:v>
                </c:pt>
                <c:pt idx="2">
                  <c:v>0.14959</c:v>
                </c:pt>
                <c:pt idx="3">
                  <c:v>0.36316999999999999</c:v>
                </c:pt>
                <c:pt idx="4">
                  <c:v>0.34799999999999998</c:v>
                </c:pt>
                <c:pt idx="5">
                  <c:v>0.50719999999999998</c:v>
                </c:pt>
                <c:pt idx="6">
                  <c:v>0.46050999999999997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9-4462-BAAC-D03019D74831}"/>
            </c:ext>
          </c:extLst>
        </c:ser>
        <c:ser>
          <c:idx val="1"/>
          <c:order val="1"/>
          <c:tx>
            <c:strRef>
              <c:f>'Abb. 10 Geschlecht (Spinnengraf'!$A$40</c:f>
              <c:strCache>
                <c:ptCount val="1"/>
                <c:pt idx="0">
                  <c:v>Frauen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(Spinnengraf'!$B$40:$H$40</c:f>
              <c:numCache>
                <c:formatCode>0%</c:formatCode>
                <c:ptCount val="7"/>
                <c:pt idx="0">
                  <c:v>0.67608999999999997</c:v>
                </c:pt>
                <c:pt idx="1">
                  <c:v>0.79895000000000005</c:v>
                </c:pt>
                <c:pt idx="2">
                  <c:v>0.85041</c:v>
                </c:pt>
                <c:pt idx="3">
                  <c:v>0.63683000000000001</c:v>
                </c:pt>
                <c:pt idx="4">
                  <c:v>0.65200000000000002</c:v>
                </c:pt>
                <c:pt idx="5">
                  <c:v>0.49280000000000002</c:v>
                </c:pt>
                <c:pt idx="6">
                  <c:v>0.53949000000000003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9-4462-BAAC-D03019D74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45984"/>
        <c:axId val="1"/>
      </c:radarChart>
      <c:catAx>
        <c:axId val="54845984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484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143968115096721"/>
          <c:y val="0.90787198443371775"/>
          <c:w val="0.60797678068019279"/>
          <c:h val="0.9511537330746081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9</xdr:col>
      <xdr:colOff>371475</xdr:colOff>
      <xdr:row>29</xdr:row>
      <xdr:rowOff>133350</xdr:rowOff>
    </xdr:to>
    <xdr:graphicFrame macro="">
      <xdr:nvGraphicFramePr>
        <xdr:cNvPr id="10244" name="Diagramm 1">
          <a:extLst>
            <a:ext uri="{FF2B5EF4-FFF2-40B4-BE49-F238E27FC236}">
              <a16:creationId xmlns:a16="http://schemas.microsoft.com/office/drawing/2014/main" id="{73C24128-0742-D2A8-21AF-2F1377DDC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4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1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5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1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www.die-bonn.de/weiterbildung/statistik/vhs-statistik/Versionhistorie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7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2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8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2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vmlDrawing" Target="../drawings/vmlDrawing9.vml"/><Relationship Id="rId4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vmlDrawing" Target="../drawings/vmlDrawing10.vml"/><Relationship Id="rId4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11" Type="http://schemas.openxmlformats.org/officeDocument/2006/relationships/vmlDrawing" Target="../drawings/vmlDrawing11.vml"/><Relationship Id="rId5" Type="http://schemas.openxmlformats.org/officeDocument/2006/relationships/hyperlink" Target="http://dx.doi.org/10.4232/1.14582" TargetMode="External"/><Relationship Id="rId10" Type="http://schemas.openxmlformats.org/officeDocument/2006/relationships/printerSettings" Target="../printerSettings/printerSettings25.bin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vmlDrawing" Target="../drawings/vmlDrawing12.vml"/><Relationship Id="rId4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3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2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s://creativecommons.org/licenses/by-sa/4.0/deed.de" TargetMode="External"/><Relationship Id="rId12" Type="http://schemas.openxmlformats.org/officeDocument/2006/relationships/vmlDrawing" Target="../drawings/vmlDrawing14.vm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11" Type="http://schemas.openxmlformats.org/officeDocument/2006/relationships/printerSettings" Target="../printerSettings/printerSettings28.bin"/><Relationship Id="rId5" Type="http://schemas.openxmlformats.org/officeDocument/2006/relationships/hyperlink" Target="http://dx.doi.org/10.4232/1.14582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://dx.doi.org/10.4232/1.1458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5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6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7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8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9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vmlDrawing" Target="../drawings/vmlDrawing20.v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1.v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printerSettings" Target="../printerSettings/printerSettings47.bin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AFC7-71FA-495B-AD42-C16CEACA895C}">
  <dimension ref="A1:B1"/>
  <sheetViews>
    <sheetView workbookViewId="0">
      <selection activeCell="B1" sqref="B1"/>
    </sheetView>
  </sheetViews>
  <sheetFormatPr baseColWidth="10" defaultRowHeight="12.75" x14ac:dyDescent="0.2"/>
  <sheetData>
    <row r="1" spans="1:2" x14ac:dyDescent="0.2">
      <c r="A1" t="s">
        <v>497</v>
      </c>
      <c r="B1">
        <v>2019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D2EC-CF4C-4A6B-87C7-96E0D8874A27}">
  <dimension ref="A1:L45"/>
  <sheetViews>
    <sheetView view="pageBreakPreview" zoomScaleNormal="100" zoomScaleSheetLayoutView="100" workbookViewId="0"/>
  </sheetViews>
  <sheetFormatPr baseColWidth="10" defaultRowHeight="12.75" x14ac:dyDescent="0.2"/>
  <cols>
    <col min="1" max="1" width="13.7109375" style="24" customWidth="1"/>
    <col min="2" max="7" width="9.7109375" style="24" customWidth="1"/>
    <col min="8" max="16384" width="11.42578125" style="24"/>
  </cols>
  <sheetData>
    <row r="1" spans="1:7" ht="39.950000000000003" customHeight="1" thickBot="1" x14ac:dyDescent="0.25">
      <c r="A1" s="46" t="str">
        <f>"Tabelle 2.4: Hauptberufliches Wirtschaftspersonal nach Ländern " &amp;Hilfswerte!B1</f>
        <v>Tabelle 2.4: Hauptberufliches Wirtschaftspersonal nach Ländern 2019</v>
      </c>
      <c r="B1" s="46"/>
      <c r="C1" s="46"/>
      <c r="D1" s="46"/>
      <c r="E1" s="46"/>
      <c r="F1" s="46"/>
      <c r="G1" s="47"/>
    </row>
    <row r="2" spans="1:7" ht="18" customHeight="1" x14ac:dyDescent="0.2">
      <c r="A2" s="770" t="s">
        <v>14</v>
      </c>
      <c r="B2" s="773" t="s">
        <v>64</v>
      </c>
      <c r="C2" s="774"/>
      <c r="D2" s="774"/>
      <c r="E2" s="774"/>
      <c r="F2" s="774"/>
      <c r="G2" s="775"/>
    </row>
    <row r="3" spans="1:7" x14ac:dyDescent="0.2">
      <c r="A3" s="771" t="s">
        <v>9</v>
      </c>
      <c r="B3" s="795"/>
      <c r="C3" s="45"/>
      <c r="D3" s="804" t="s">
        <v>12</v>
      </c>
      <c r="E3" s="805"/>
      <c r="F3" s="804" t="s">
        <v>13</v>
      </c>
      <c r="G3" s="806"/>
    </row>
    <row r="4" spans="1:7" ht="22.5" x14ac:dyDescent="0.2">
      <c r="A4" s="772" t="s">
        <v>9</v>
      </c>
      <c r="B4" s="803"/>
      <c r="C4" s="48" t="s">
        <v>460</v>
      </c>
      <c r="D4" s="49"/>
      <c r="E4" s="26" t="s">
        <v>460</v>
      </c>
      <c r="F4" s="49"/>
      <c r="G4" s="29" t="s">
        <v>460</v>
      </c>
    </row>
    <row r="5" spans="1:7" ht="12.75" customHeight="1" x14ac:dyDescent="0.2">
      <c r="A5" s="751" t="s">
        <v>79</v>
      </c>
      <c r="B5" s="221">
        <v>101.2</v>
      </c>
      <c r="C5" s="222">
        <v>36.1</v>
      </c>
      <c r="D5" s="221">
        <v>93.1</v>
      </c>
      <c r="E5" s="223">
        <v>33.299999999999997</v>
      </c>
      <c r="F5" s="222">
        <v>8.1</v>
      </c>
      <c r="G5" s="224">
        <v>2.8</v>
      </c>
    </row>
    <row r="6" spans="1:7" x14ac:dyDescent="0.2">
      <c r="A6" s="751"/>
      <c r="B6" s="204">
        <v>1</v>
      </c>
      <c r="C6" s="205">
        <v>0.35671999999999998</v>
      </c>
      <c r="D6" s="204">
        <v>0.91996</v>
      </c>
      <c r="E6" s="206">
        <v>0.35768</v>
      </c>
      <c r="F6" s="205">
        <v>8.004E-2</v>
      </c>
      <c r="G6" s="207">
        <v>0.34567999999999999</v>
      </c>
    </row>
    <row r="7" spans="1:7" x14ac:dyDescent="0.2">
      <c r="A7" s="751" t="s">
        <v>80</v>
      </c>
      <c r="B7" s="221">
        <v>98.5</v>
      </c>
      <c r="C7" s="222">
        <v>42.4</v>
      </c>
      <c r="D7" s="221">
        <v>86.2</v>
      </c>
      <c r="E7" s="223">
        <v>38.9</v>
      </c>
      <c r="F7" s="222">
        <v>12.3</v>
      </c>
      <c r="G7" s="224">
        <v>3.5</v>
      </c>
    </row>
    <row r="8" spans="1:7" x14ac:dyDescent="0.2">
      <c r="A8" s="751"/>
      <c r="B8" s="204">
        <v>1</v>
      </c>
      <c r="C8" s="205">
        <v>0.43046000000000001</v>
      </c>
      <c r="D8" s="204">
        <v>0.87512999999999996</v>
      </c>
      <c r="E8" s="206">
        <v>0.45128000000000001</v>
      </c>
      <c r="F8" s="205">
        <v>0.12486999999999999</v>
      </c>
      <c r="G8" s="207">
        <v>0.28455000000000003</v>
      </c>
    </row>
    <row r="9" spans="1:7" x14ac:dyDescent="0.2">
      <c r="A9" s="751" t="s">
        <v>81</v>
      </c>
      <c r="B9" s="221">
        <v>4.4000000000000004</v>
      </c>
      <c r="C9" s="222">
        <v>1</v>
      </c>
      <c r="D9" s="221">
        <v>3.4</v>
      </c>
      <c r="E9" s="223">
        <v>1</v>
      </c>
      <c r="F9" s="222">
        <v>1</v>
      </c>
      <c r="G9" s="224">
        <v>0</v>
      </c>
    </row>
    <row r="10" spans="1:7" x14ac:dyDescent="0.2">
      <c r="A10" s="751"/>
      <c r="B10" s="204">
        <v>1</v>
      </c>
      <c r="C10" s="205">
        <v>0.22727</v>
      </c>
      <c r="D10" s="204">
        <v>0.77273000000000003</v>
      </c>
      <c r="E10" s="206">
        <v>0.29411999999999999</v>
      </c>
      <c r="F10" s="205">
        <v>0.22727</v>
      </c>
      <c r="G10" s="207" t="s">
        <v>498</v>
      </c>
    </row>
    <row r="11" spans="1:7" ht="12.75" customHeight="1" x14ac:dyDescent="0.2">
      <c r="A11" s="751" t="s">
        <v>82</v>
      </c>
      <c r="B11" s="221">
        <v>0.1</v>
      </c>
      <c r="C11" s="222">
        <v>0</v>
      </c>
      <c r="D11" s="221">
        <v>0.1</v>
      </c>
      <c r="E11" s="223">
        <v>0</v>
      </c>
      <c r="F11" s="222">
        <v>0</v>
      </c>
      <c r="G11" s="224">
        <v>0</v>
      </c>
    </row>
    <row r="12" spans="1:7" x14ac:dyDescent="0.2">
      <c r="A12" s="751"/>
      <c r="B12" s="204">
        <v>1</v>
      </c>
      <c r="C12" s="205" t="s">
        <v>498</v>
      </c>
      <c r="D12" s="204">
        <v>1</v>
      </c>
      <c r="E12" s="206" t="s">
        <v>498</v>
      </c>
      <c r="F12" s="205" t="s">
        <v>498</v>
      </c>
      <c r="G12" s="207" t="s">
        <v>498</v>
      </c>
    </row>
    <row r="13" spans="1:7" ht="12" customHeight="1" x14ac:dyDescent="0.2">
      <c r="A13" s="751" t="s">
        <v>83</v>
      </c>
      <c r="B13" s="221">
        <v>9</v>
      </c>
      <c r="C13" s="222">
        <v>8</v>
      </c>
      <c r="D13" s="221">
        <v>9</v>
      </c>
      <c r="E13" s="223">
        <v>8</v>
      </c>
      <c r="F13" s="222">
        <v>0</v>
      </c>
      <c r="G13" s="224">
        <v>0</v>
      </c>
    </row>
    <row r="14" spans="1:7" x14ac:dyDescent="0.2">
      <c r="A14" s="751"/>
      <c r="B14" s="204">
        <v>1</v>
      </c>
      <c r="C14" s="205">
        <v>0.88888999999999996</v>
      </c>
      <c r="D14" s="204">
        <v>1</v>
      </c>
      <c r="E14" s="206">
        <v>0.88888999999999996</v>
      </c>
      <c r="F14" s="205" t="s">
        <v>498</v>
      </c>
      <c r="G14" s="207" t="s">
        <v>498</v>
      </c>
    </row>
    <row r="15" spans="1:7" x14ac:dyDescent="0.2">
      <c r="A15" s="751" t="s">
        <v>84</v>
      </c>
      <c r="B15" s="221">
        <v>0</v>
      </c>
      <c r="C15" s="222">
        <v>0</v>
      </c>
      <c r="D15" s="221">
        <v>0</v>
      </c>
      <c r="E15" s="223">
        <v>0</v>
      </c>
      <c r="F15" s="222">
        <v>0</v>
      </c>
      <c r="G15" s="224">
        <v>0</v>
      </c>
    </row>
    <row r="16" spans="1:7" x14ac:dyDescent="0.2">
      <c r="A16" s="751"/>
      <c r="B16" s="204" t="s">
        <v>498</v>
      </c>
      <c r="C16" s="205" t="s">
        <v>498</v>
      </c>
      <c r="D16" s="204" t="s">
        <v>498</v>
      </c>
      <c r="E16" s="206" t="s">
        <v>498</v>
      </c>
      <c r="F16" s="205" t="s">
        <v>498</v>
      </c>
      <c r="G16" s="207" t="s">
        <v>498</v>
      </c>
    </row>
    <row r="17" spans="1:7" x14ac:dyDescent="0.2">
      <c r="A17" s="751" t="s">
        <v>85</v>
      </c>
      <c r="B17" s="221">
        <v>16.2</v>
      </c>
      <c r="C17" s="222">
        <v>7.7</v>
      </c>
      <c r="D17" s="221">
        <v>14.7</v>
      </c>
      <c r="E17" s="223">
        <v>6.7</v>
      </c>
      <c r="F17" s="222">
        <v>1.5</v>
      </c>
      <c r="G17" s="224">
        <v>1</v>
      </c>
    </row>
    <row r="18" spans="1:7" x14ac:dyDescent="0.2">
      <c r="A18" s="751"/>
      <c r="B18" s="204">
        <v>1</v>
      </c>
      <c r="C18" s="205">
        <v>0.47531000000000001</v>
      </c>
      <c r="D18" s="204">
        <v>0.90741000000000005</v>
      </c>
      <c r="E18" s="206">
        <v>0.45578000000000002</v>
      </c>
      <c r="F18" s="205">
        <v>9.2590000000000006E-2</v>
      </c>
      <c r="G18" s="207">
        <v>0.66666999999999998</v>
      </c>
    </row>
    <row r="19" spans="1:7" ht="12.75" customHeight="1" x14ac:dyDescent="0.2">
      <c r="A19" s="751" t="s">
        <v>86</v>
      </c>
      <c r="B19" s="221">
        <v>0.5</v>
      </c>
      <c r="C19" s="222">
        <v>0.5</v>
      </c>
      <c r="D19" s="221">
        <v>0.5</v>
      </c>
      <c r="E19" s="223">
        <v>0.5</v>
      </c>
      <c r="F19" s="222">
        <v>0</v>
      </c>
      <c r="G19" s="224">
        <v>0</v>
      </c>
    </row>
    <row r="20" spans="1:7" x14ac:dyDescent="0.2">
      <c r="A20" s="751"/>
      <c r="B20" s="204">
        <v>1</v>
      </c>
      <c r="C20" s="205">
        <v>1</v>
      </c>
      <c r="D20" s="204">
        <v>1</v>
      </c>
      <c r="E20" s="206">
        <v>1</v>
      </c>
      <c r="F20" s="205" t="s">
        <v>498</v>
      </c>
      <c r="G20" s="207" t="s">
        <v>498</v>
      </c>
    </row>
    <row r="21" spans="1:7" ht="12.75" customHeight="1" x14ac:dyDescent="0.2">
      <c r="A21" s="751" t="s">
        <v>87</v>
      </c>
      <c r="B21" s="221">
        <v>121.4</v>
      </c>
      <c r="C21" s="222">
        <v>61.3</v>
      </c>
      <c r="D21" s="221">
        <v>80</v>
      </c>
      <c r="E21" s="223">
        <v>34.6</v>
      </c>
      <c r="F21" s="222">
        <v>41.4</v>
      </c>
      <c r="G21" s="224">
        <v>26.7</v>
      </c>
    </row>
    <row r="22" spans="1:7" x14ac:dyDescent="0.2">
      <c r="A22" s="751"/>
      <c r="B22" s="204">
        <v>1</v>
      </c>
      <c r="C22" s="205">
        <v>0.50494000000000006</v>
      </c>
      <c r="D22" s="204">
        <v>0.65898000000000001</v>
      </c>
      <c r="E22" s="206">
        <v>0.4325</v>
      </c>
      <c r="F22" s="205">
        <v>0.34101999999999999</v>
      </c>
      <c r="G22" s="207">
        <v>0.64493</v>
      </c>
    </row>
    <row r="23" spans="1:7" ht="12.75" customHeight="1" x14ac:dyDescent="0.2">
      <c r="A23" s="751" t="s">
        <v>88</v>
      </c>
      <c r="B23" s="221">
        <v>68.400000000000006</v>
      </c>
      <c r="C23" s="222">
        <v>22.4</v>
      </c>
      <c r="D23" s="221">
        <v>65.400000000000006</v>
      </c>
      <c r="E23" s="223">
        <v>20.5</v>
      </c>
      <c r="F23" s="222">
        <v>3</v>
      </c>
      <c r="G23" s="224">
        <v>1.9</v>
      </c>
    </row>
    <row r="24" spans="1:7" x14ac:dyDescent="0.2">
      <c r="A24" s="751"/>
      <c r="B24" s="204">
        <v>1</v>
      </c>
      <c r="C24" s="205">
        <v>0.32749</v>
      </c>
      <c r="D24" s="204">
        <v>0.95613999999999999</v>
      </c>
      <c r="E24" s="206">
        <v>0.31346000000000002</v>
      </c>
      <c r="F24" s="205">
        <v>4.3860000000000003E-2</v>
      </c>
      <c r="G24" s="207">
        <v>0.63332999999999995</v>
      </c>
    </row>
    <row r="25" spans="1:7" ht="12.75" customHeight="1" x14ac:dyDescent="0.2">
      <c r="A25" s="751" t="s">
        <v>89</v>
      </c>
      <c r="B25" s="221">
        <v>6.3</v>
      </c>
      <c r="C25" s="222">
        <v>2.2000000000000002</v>
      </c>
      <c r="D25" s="221">
        <v>6.3</v>
      </c>
      <c r="E25" s="223">
        <v>2.2000000000000002</v>
      </c>
      <c r="F25" s="222">
        <v>0</v>
      </c>
      <c r="G25" s="224">
        <v>0</v>
      </c>
    </row>
    <row r="26" spans="1:7" x14ac:dyDescent="0.2">
      <c r="A26" s="751"/>
      <c r="B26" s="204">
        <v>1</v>
      </c>
      <c r="C26" s="205">
        <v>0.34921000000000002</v>
      </c>
      <c r="D26" s="204">
        <v>1</v>
      </c>
      <c r="E26" s="206">
        <v>0.34921000000000002</v>
      </c>
      <c r="F26" s="205" t="s">
        <v>498</v>
      </c>
      <c r="G26" s="207" t="s">
        <v>498</v>
      </c>
    </row>
    <row r="27" spans="1:7" x14ac:dyDescent="0.2">
      <c r="A27" s="751" t="s">
        <v>90</v>
      </c>
      <c r="B27" s="221">
        <v>4.9000000000000004</v>
      </c>
      <c r="C27" s="222">
        <v>3</v>
      </c>
      <c r="D27" s="221">
        <v>4.9000000000000004</v>
      </c>
      <c r="E27" s="223">
        <v>3</v>
      </c>
      <c r="F27" s="222">
        <v>0</v>
      </c>
      <c r="G27" s="224">
        <v>0</v>
      </c>
    </row>
    <row r="28" spans="1:7" x14ac:dyDescent="0.2">
      <c r="A28" s="751"/>
      <c r="B28" s="204">
        <v>1</v>
      </c>
      <c r="C28" s="205">
        <v>0.61224000000000001</v>
      </c>
      <c r="D28" s="204">
        <v>1</v>
      </c>
      <c r="E28" s="206">
        <v>0.61224000000000001</v>
      </c>
      <c r="F28" s="205" t="s">
        <v>498</v>
      </c>
      <c r="G28" s="207" t="s">
        <v>498</v>
      </c>
    </row>
    <row r="29" spans="1:7" x14ac:dyDescent="0.2">
      <c r="A29" s="751" t="s">
        <v>91</v>
      </c>
      <c r="B29" s="221">
        <v>7</v>
      </c>
      <c r="C29" s="222">
        <v>1.5</v>
      </c>
      <c r="D29" s="221">
        <v>7</v>
      </c>
      <c r="E29" s="223">
        <v>1.5</v>
      </c>
      <c r="F29" s="222">
        <v>0</v>
      </c>
      <c r="G29" s="224">
        <v>0</v>
      </c>
    </row>
    <row r="30" spans="1:7" x14ac:dyDescent="0.2">
      <c r="A30" s="751"/>
      <c r="B30" s="204">
        <v>1</v>
      </c>
      <c r="C30" s="205">
        <v>0.21429000000000001</v>
      </c>
      <c r="D30" s="204">
        <v>1</v>
      </c>
      <c r="E30" s="206">
        <v>0.21429000000000001</v>
      </c>
      <c r="F30" s="205" t="s">
        <v>498</v>
      </c>
      <c r="G30" s="207" t="s">
        <v>498</v>
      </c>
    </row>
    <row r="31" spans="1:7" ht="12.75" customHeight="1" x14ac:dyDescent="0.2">
      <c r="A31" s="751" t="s">
        <v>92</v>
      </c>
      <c r="B31" s="221">
        <v>3.1</v>
      </c>
      <c r="C31" s="222">
        <v>0.6</v>
      </c>
      <c r="D31" s="221">
        <v>2.6</v>
      </c>
      <c r="E31" s="223">
        <v>0.6</v>
      </c>
      <c r="F31" s="222">
        <v>0.5</v>
      </c>
      <c r="G31" s="224">
        <v>0</v>
      </c>
    </row>
    <row r="32" spans="1:7" x14ac:dyDescent="0.2">
      <c r="A32" s="751"/>
      <c r="B32" s="204">
        <v>1</v>
      </c>
      <c r="C32" s="205">
        <v>0.19355</v>
      </c>
      <c r="D32" s="204">
        <v>0.83870999999999996</v>
      </c>
      <c r="E32" s="206">
        <v>0.23077</v>
      </c>
      <c r="F32" s="205">
        <v>0.16128999999999999</v>
      </c>
      <c r="G32" s="207" t="s">
        <v>498</v>
      </c>
    </row>
    <row r="33" spans="1:12" ht="12.75" customHeight="1" x14ac:dyDescent="0.2">
      <c r="A33" s="751" t="s">
        <v>93</v>
      </c>
      <c r="B33" s="221">
        <v>34.4</v>
      </c>
      <c r="C33" s="222">
        <v>13.6</v>
      </c>
      <c r="D33" s="221">
        <v>30.2</v>
      </c>
      <c r="E33" s="223">
        <v>13.5</v>
      </c>
      <c r="F33" s="222">
        <v>4.2</v>
      </c>
      <c r="G33" s="224">
        <v>0.1</v>
      </c>
    </row>
    <row r="34" spans="1:12" x14ac:dyDescent="0.2">
      <c r="A34" s="751"/>
      <c r="B34" s="204">
        <v>1</v>
      </c>
      <c r="C34" s="205">
        <v>0.39534999999999998</v>
      </c>
      <c r="D34" s="204">
        <v>0.87790999999999997</v>
      </c>
      <c r="E34" s="206">
        <v>0.44701999999999997</v>
      </c>
      <c r="F34" s="205">
        <v>0.12209</v>
      </c>
      <c r="G34" s="207">
        <v>2.3810000000000001E-2</v>
      </c>
    </row>
    <row r="35" spans="1:12" x14ac:dyDescent="0.2">
      <c r="A35" s="751" t="s">
        <v>94</v>
      </c>
      <c r="B35" s="221">
        <v>5.2</v>
      </c>
      <c r="C35" s="222">
        <v>1.9</v>
      </c>
      <c r="D35" s="221">
        <v>4.2</v>
      </c>
      <c r="E35" s="223">
        <v>1.9</v>
      </c>
      <c r="F35" s="222">
        <v>1</v>
      </c>
      <c r="G35" s="224">
        <v>0</v>
      </c>
    </row>
    <row r="36" spans="1:12" x14ac:dyDescent="0.2">
      <c r="A36" s="751"/>
      <c r="B36" s="225">
        <v>1</v>
      </c>
      <c r="C36" s="226">
        <v>0.36537999999999998</v>
      </c>
      <c r="D36" s="225">
        <v>0.80769000000000002</v>
      </c>
      <c r="E36" s="227">
        <v>0.45238</v>
      </c>
      <c r="F36" s="226">
        <v>0.19231000000000001</v>
      </c>
      <c r="G36" s="228" t="s">
        <v>498</v>
      </c>
    </row>
    <row r="37" spans="1:12" ht="12.75" customHeight="1" x14ac:dyDescent="0.2">
      <c r="A37" s="766" t="s">
        <v>109</v>
      </c>
      <c r="B37" s="229">
        <v>480.6</v>
      </c>
      <c r="C37" s="230">
        <v>202.2</v>
      </c>
      <c r="D37" s="229">
        <v>407.6</v>
      </c>
      <c r="E37" s="231">
        <v>166.2</v>
      </c>
      <c r="F37" s="230">
        <v>73</v>
      </c>
      <c r="G37" s="232">
        <v>36</v>
      </c>
    </row>
    <row r="38" spans="1:12" ht="13.5" thickBot="1" x14ac:dyDescent="0.25">
      <c r="A38" s="767"/>
      <c r="B38" s="165">
        <v>1</v>
      </c>
      <c r="C38" s="166">
        <v>0.42071999999999998</v>
      </c>
      <c r="D38" s="165">
        <v>0.84811000000000003</v>
      </c>
      <c r="E38" s="199">
        <v>0.40775</v>
      </c>
      <c r="F38" s="166">
        <v>0.15189</v>
      </c>
      <c r="G38" s="167">
        <v>0.49314999999999998</v>
      </c>
    </row>
    <row r="40" spans="1:12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</row>
    <row r="41" spans="1:12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2" x14ac:dyDescent="0.2">
      <c r="A43" s="700" t="s">
        <v>516</v>
      </c>
      <c r="B43" s="701"/>
      <c r="C43" s="701"/>
      <c r="D43" s="701"/>
      <c r="E43" s="781" t="s">
        <v>503</v>
      </c>
      <c r="F43" s="781"/>
      <c r="G43" s="781"/>
      <c r="H43" s="701"/>
      <c r="I43" s="701"/>
      <c r="J43" s="701"/>
      <c r="K43" s="701"/>
      <c r="L43" s="701"/>
    </row>
    <row r="44" spans="1:12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2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</sheetData>
  <mergeCells count="23">
    <mergeCell ref="A33:A34"/>
    <mergeCell ref="A17:A18"/>
    <mergeCell ref="A27:A28"/>
    <mergeCell ref="A29:A30"/>
    <mergeCell ref="A13:A14"/>
    <mergeCell ref="A15:A16"/>
    <mergeCell ref="A31:A32"/>
    <mergeCell ref="E43:G43"/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</mergeCells>
  <conditionalFormatting sqref="A6:G6">
    <cfRule type="cellIs" dxfId="812" priority="56" stopIfTrue="1" operator="equal">
      <formula>1</formula>
    </cfRule>
    <cfRule type="cellIs" dxfId="811" priority="57" stopIfTrue="1" operator="lessThan">
      <formula>0.0005</formula>
    </cfRule>
  </conditionalFormatting>
  <conditionalFormatting sqref="A8:G8">
    <cfRule type="cellIs" dxfId="810" priority="51" stopIfTrue="1" operator="equal">
      <formula>1</formula>
    </cfRule>
    <cfRule type="cellIs" dxfId="809" priority="52" stopIfTrue="1" operator="lessThan">
      <formula>0.0005</formula>
    </cfRule>
  </conditionalFormatting>
  <conditionalFormatting sqref="A10:G10">
    <cfRule type="cellIs" dxfId="808" priority="44" stopIfTrue="1" operator="lessThan">
      <formula>0.0005</formula>
    </cfRule>
    <cfRule type="cellIs" dxfId="807" priority="43" stopIfTrue="1" operator="equal">
      <formula>1</formula>
    </cfRule>
  </conditionalFormatting>
  <conditionalFormatting sqref="A12:G12">
    <cfRule type="cellIs" dxfId="806" priority="41" stopIfTrue="1" operator="lessThan">
      <formula>0.0005</formula>
    </cfRule>
    <cfRule type="cellIs" dxfId="805" priority="40" stopIfTrue="1" operator="equal">
      <formula>1</formula>
    </cfRule>
  </conditionalFormatting>
  <conditionalFormatting sqref="A14:G14">
    <cfRule type="cellIs" dxfId="804" priority="38" stopIfTrue="1" operator="lessThan">
      <formula>0.0005</formula>
    </cfRule>
    <cfRule type="cellIs" dxfId="803" priority="37" stopIfTrue="1" operator="equal">
      <formula>1</formula>
    </cfRule>
  </conditionalFormatting>
  <conditionalFormatting sqref="A16:G16">
    <cfRule type="cellIs" dxfId="802" priority="35" stopIfTrue="1" operator="lessThan">
      <formula>0.0005</formula>
    </cfRule>
    <cfRule type="cellIs" dxfId="801" priority="34" stopIfTrue="1" operator="equal">
      <formula>1</formula>
    </cfRule>
  </conditionalFormatting>
  <conditionalFormatting sqref="A18:G18">
    <cfRule type="cellIs" dxfId="800" priority="31" stopIfTrue="1" operator="equal">
      <formula>1</formula>
    </cfRule>
    <cfRule type="cellIs" dxfId="799" priority="32" stopIfTrue="1" operator="lessThan">
      <formula>0.0005</formula>
    </cfRule>
  </conditionalFormatting>
  <conditionalFormatting sqref="A20:G20">
    <cfRule type="cellIs" dxfId="798" priority="29" stopIfTrue="1" operator="lessThan">
      <formula>0.0005</formula>
    </cfRule>
    <cfRule type="cellIs" dxfId="797" priority="28" stopIfTrue="1" operator="equal">
      <formula>1</formula>
    </cfRule>
  </conditionalFormatting>
  <conditionalFormatting sqref="A22:G22">
    <cfRule type="cellIs" dxfId="796" priority="26" stopIfTrue="1" operator="lessThan">
      <formula>0.0005</formula>
    </cfRule>
    <cfRule type="cellIs" dxfId="795" priority="25" stopIfTrue="1" operator="equal">
      <formula>1</formula>
    </cfRule>
  </conditionalFormatting>
  <conditionalFormatting sqref="A24:G24">
    <cfRule type="cellIs" dxfId="794" priority="22" stopIfTrue="1" operator="equal">
      <formula>1</formula>
    </cfRule>
    <cfRule type="cellIs" dxfId="793" priority="23" stopIfTrue="1" operator="lessThan">
      <formula>0.0005</formula>
    </cfRule>
  </conditionalFormatting>
  <conditionalFormatting sqref="A26:G26">
    <cfRule type="cellIs" dxfId="792" priority="20" stopIfTrue="1" operator="lessThan">
      <formula>0.0005</formula>
    </cfRule>
    <cfRule type="cellIs" dxfId="791" priority="19" stopIfTrue="1" operator="equal">
      <formula>1</formula>
    </cfRule>
  </conditionalFormatting>
  <conditionalFormatting sqref="A28:G28">
    <cfRule type="cellIs" dxfId="790" priority="16" stopIfTrue="1" operator="equal">
      <formula>1</formula>
    </cfRule>
    <cfRule type="cellIs" dxfId="789" priority="17" stopIfTrue="1" operator="lessThan">
      <formula>0.0005</formula>
    </cfRule>
  </conditionalFormatting>
  <conditionalFormatting sqref="A30:G30">
    <cfRule type="cellIs" dxfId="788" priority="13" stopIfTrue="1" operator="equal">
      <formula>1</formula>
    </cfRule>
    <cfRule type="cellIs" dxfId="787" priority="14" stopIfTrue="1" operator="lessThan">
      <formula>0.0005</formula>
    </cfRule>
  </conditionalFormatting>
  <conditionalFormatting sqref="A32:G32">
    <cfRule type="cellIs" dxfId="786" priority="10" stopIfTrue="1" operator="equal">
      <formula>1</formula>
    </cfRule>
    <cfRule type="cellIs" dxfId="785" priority="11" stopIfTrue="1" operator="lessThan">
      <formula>0.0005</formula>
    </cfRule>
  </conditionalFormatting>
  <conditionalFormatting sqref="A34:G34">
    <cfRule type="cellIs" dxfId="784" priority="8" stopIfTrue="1" operator="lessThan">
      <formula>0.0005</formula>
    </cfRule>
    <cfRule type="cellIs" dxfId="783" priority="7" stopIfTrue="1" operator="equal">
      <formula>1</formula>
    </cfRule>
  </conditionalFormatting>
  <conditionalFormatting sqref="A36:G36">
    <cfRule type="cellIs" dxfId="782" priority="5" stopIfTrue="1" operator="lessThan">
      <formula>0.0005</formula>
    </cfRule>
    <cfRule type="cellIs" dxfId="781" priority="4" stopIfTrue="1" operator="equal">
      <formula>1</formula>
    </cfRule>
  </conditionalFormatting>
  <conditionalFormatting sqref="A37:G37">
    <cfRule type="cellIs" dxfId="780" priority="3" stopIfTrue="1" operator="equal">
      <formula>0</formula>
    </cfRule>
  </conditionalFormatting>
  <conditionalFormatting sqref="A38:G38">
    <cfRule type="cellIs" dxfId="779" priority="1" stopIfTrue="1" operator="equal">
      <formula>1</formula>
    </cfRule>
    <cfRule type="cellIs" dxfId="778" priority="2" stopIfTrue="1" operator="lessThan">
      <formula>0.0005</formula>
    </cfRule>
  </conditionalFormatting>
  <conditionalFormatting sqref="B5:G5">
    <cfRule type="cellIs" dxfId="777" priority="60" stopIfTrue="1" operator="equal">
      <formula>0</formula>
    </cfRule>
  </conditionalFormatting>
  <conditionalFormatting sqref="B7:G7">
    <cfRule type="cellIs" dxfId="776" priority="55" stopIfTrue="1" operator="equal">
      <formula>0</formula>
    </cfRule>
  </conditionalFormatting>
  <conditionalFormatting sqref="B9:G9">
    <cfRule type="cellIs" dxfId="775" priority="45" stopIfTrue="1" operator="equal">
      <formula>0</formula>
    </cfRule>
  </conditionalFormatting>
  <conditionalFormatting sqref="B11:G11">
    <cfRule type="cellIs" dxfId="774" priority="42" stopIfTrue="1" operator="equal">
      <formula>0</formula>
    </cfRule>
  </conditionalFormatting>
  <conditionalFormatting sqref="B13:G13">
    <cfRule type="cellIs" dxfId="773" priority="39" stopIfTrue="1" operator="equal">
      <formula>0</formula>
    </cfRule>
  </conditionalFormatting>
  <conditionalFormatting sqref="B15:G15">
    <cfRule type="cellIs" dxfId="772" priority="36" stopIfTrue="1" operator="equal">
      <formula>0</formula>
    </cfRule>
  </conditionalFormatting>
  <conditionalFormatting sqref="B17:G17">
    <cfRule type="cellIs" dxfId="771" priority="33" stopIfTrue="1" operator="equal">
      <formula>0</formula>
    </cfRule>
  </conditionalFormatting>
  <conditionalFormatting sqref="B19:G19">
    <cfRule type="cellIs" dxfId="770" priority="30" stopIfTrue="1" operator="equal">
      <formula>0</formula>
    </cfRule>
  </conditionalFormatting>
  <conditionalFormatting sqref="B21:G21">
    <cfRule type="cellIs" dxfId="769" priority="27" stopIfTrue="1" operator="equal">
      <formula>0</formula>
    </cfRule>
  </conditionalFormatting>
  <conditionalFormatting sqref="B23:G23">
    <cfRule type="cellIs" dxfId="768" priority="24" stopIfTrue="1" operator="equal">
      <formula>0</formula>
    </cfRule>
  </conditionalFormatting>
  <conditionalFormatting sqref="B25:G25">
    <cfRule type="cellIs" dxfId="767" priority="21" stopIfTrue="1" operator="equal">
      <formula>0</formula>
    </cfRule>
  </conditionalFormatting>
  <conditionalFormatting sqref="B27:G27">
    <cfRule type="cellIs" dxfId="766" priority="18" stopIfTrue="1" operator="equal">
      <formula>0</formula>
    </cfRule>
  </conditionalFormatting>
  <conditionalFormatting sqref="B29:G29">
    <cfRule type="cellIs" dxfId="765" priority="15" stopIfTrue="1" operator="equal">
      <formula>0</formula>
    </cfRule>
  </conditionalFormatting>
  <conditionalFormatting sqref="B31:G31">
    <cfRule type="cellIs" dxfId="764" priority="12" stopIfTrue="1" operator="equal">
      <formula>0</formula>
    </cfRule>
  </conditionalFormatting>
  <conditionalFormatting sqref="B33:G33">
    <cfRule type="cellIs" dxfId="763" priority="9" stopIfTrue="1" operator="equal">
      <formula>0</formula>
    </cfRule>
  </conditionalFormatting>
  <conditionalFormatting sqref="B35:G35">
    <cfRule type="cellIs" dxfId="762" priority="6" stopIfTrue="1" operator="equal">
      <formula>0</formula>
    </cfRule>
  </conditionalFormatting>
  <hyperlinks>
    <hyperlink ref="E43" r:id="rId1" xr:uid="{1E50C823-AAFE-4396-B2A5-C28539690FAB}"/>
    <hyperlink ref="E43:G43" r:id="rId2" display="http://dx.doi.org/10.4232/1.14582 " xr:uid="{3FDFD762-446F-4C48-9628-0DC29980E6E1}"/>
    <hyperlink ref="A45" r:id="rId3" display="Publikation und Tabellen stehen unter der Lizenz CC BY-SA DEED 4.0." xr:uid="{028A2C1D-77E9-4DAE-A7FE-A06EF71C7FB8}"/>
  </hyperlinks>
  <pageMargins left="0.7" right="0.7" top="0.78740157499999996" bottom="0.78740157499999996" header="0.3" footer="0.3"/>
  <pageSetup paperSize="9" scale="93" orientation="portrait" horizontalDpi="4294967295" verticalDpi="4294967295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061A-D606-4CC2-9AC2-60EFB07EE965}">
  <dimension ref="A1:L45"/>
  <sheetViews>
    <sheetView view="pageBreakPreview" zoomScaleNormal="120" zoomScaleSheetLayoutView="100" workbookViewId="0"/>
  </sheetViews>
  <sheetFormatPr baseColWidth="10" defaultRowHeight="12.75" x14ac:dyDescent="0.2"/>
  <cols>
    <col min="1" max="1" width="14.7109375" style="24" customWidth="1"/>
    <col min="2" max="7" width="11.28515625" style="24" customWidth="1"/>
    <col min="8" max="8" width="11.42578125" style="24"/>
    <col min="9" max="9" width="6.85546875" style="24" customWidth="1"/>
    <col min="10" max="16384" width="11.42578125" style="24"/>
  </cols>
  <sheetData>
    <row r="1" spans="1:7" ht="39.950000000000003" customHeight="1" thickBot="1" x14ac:dyDescent="0.25">
      <c r="A1" s="46" t="str">
        <f>"Tabelle 2.5: Sonstiges hauptberufliches Personal nach Ländern " &amp;Hilfswerte!B1</f>
        <v>Tabelle 2.5: Sonstiges hauptberufliches Personal nach Ländern 2019</v>
      </c>
      <c r="B1" s="46"/>
      <c r="C1" s="46"/>
      <c r="D1" s="46"/>
      <c r="E1" s="46"/>
      <c r="F1" s="46"/>
      <c r="G1" s="47"/>
    </row>
    <row r="2" spans="1:7" ht="18" customHeight="1" x14ac:dyDescent="0.2">
      <c r="A2" s="770" t="s">
        <v>14</v>
      </c>
      <c r="B2" s="773" t="s">
        <v>64</v>
      </c>
      <c r="C2" s="774"/>
      <c r="D2" s="774"/>
      <c r="E2" s="774"/>
      <c r="F2" s="774"/>
      <c r="G2" s="775"/>
    </row>
    <row r="3" spans="1:7" x14ac:dyDescent="0.2">
      <c r="A3" s="771" t="s">
        <v>9</v>
      </c>
      <c r="B3" s="795"/>
      <c r="C3" s="45"/>
      <c r="D3" s="804" t="s">
        <v>12</v>
      </c>
      <c r="E3" s="805"/>
      <c r="F3" s="804" t="s">
        <v>13</v>
      </c>
      <c r="G3" s="806"/>
    </row>
    <row r="4" spans="1:7" ht="24.75" customHeight="1" x14ac:dyDescent="0.2">
      <c r="A4" s="772" t="s">
        <v>9</v>
      </c>
      <c r="B4" s="803"/>
      <c r="C4" s="48" t="s">
        <v>460</v>
      </c>
      <c r="D4" s="49"/>
      <c r="E4" s="26" t="s">
        <v>460</v>
      </c>
      <c r="F4" s="49"/>
      <c r="G4" s="29" t="s">
        <v>460</v>
      </c>
    </row>
    <row r="5" spans="1:7" ht="12.75" customHeight="1" x14ac:dyDescent="0.2">
      <c r="A5" s="751" t="s">
        <v>79</v>
      </c>
      <c r="B5" s="216">
        <v>67.900000000000006</v>
      </c>
      <c r="C5" s="217">
        <v>48</v>
      </c>
      <c r="D5" s="218">
        <v>16.8</v>
      </c>
      <c r="E5" s="219">
        <v>12</v>
      </c>
      <c r="F5" s="217">
        <v>51.1</v>
      </c>
      <c r="G5" s="220">
        <v>36</v>
      </c>
    </row>
    <row r="6" spans="1:7" ht="12.75" customHeight="1" x14ac:dyDescent="0.2">
      <c r="A6" s="751"/>
      <c r="B6" s="204">
        <v>1</v>
      </c>
      <c r="C6" s="205">
        <v>0.70691999999999999</v>
      </c>
      <c r="D6" s="204">
        <v>0.24742</v>
      </c>
      <c r="E6" s="206">
        <v>0.71428999999999998</v>
      </c>
      <c r="F6" s="205">
        <v>0.75258000000000003</v>
      </c>
      <c r="G6" s="207">
        <v>0.70450000000000002</v>
      </c>
    </row>
    <row r="7" spans="1:7" ht="12.75" customHeight="1" x14ac:dyDescent="0.2">
      <c r="A7" s="751" t="s">
        <v>80</v>
      </c>
      <c r="B7" s="221">
        <v>43.2</v>
      </c>
      <c r="C7" s="222">
        <v>30.9</v>
      </c>
      <c r="D7" s="221">
        <v>20.7</v>
      </c>
      <c r="E7" s="223">
        <v>16.600000000000001</v>
      </c>
      <c r="F7" s="222">
        <v>22.5</v>
      </c>
      <c r="G7" s="224">
        <v>14.3</v>
      </c>
    </row>
    <row r="8" spans="1:7" ht="12.75" customHeight="1" x14ac:dyDescent="0.2">
      <c r="A8" s="751"/>
      <c r="B8" s="204">
        <v>1</v>
      </c>
      <c r="C8" s="205">
        <v>0.71528000000000003</v>
      </c>
      <c r="D8" s="204">
        <v>0.47916999999999998</v>
      </c>
      <c r="E8" s="206">
        <v>0.80193000000000003</v>
      </c>
      <c r="F8" s="205">
        <v>0.52083000000000002</v>
      </c>
      <c r="G8" s="207">
        <v>0.63556000000000001</v>
      </c>
    </row>
    <row r="9" spans="1:7" ht="12.75" customHeight="1" x14ac:dyDescent="0.2">
      <c r="A9" s="751" t="s">
        <v>81</v>
      </c>
      <c r="B9" s="221">
        <v>1</v>
      </c>
      <c r="C9" s="222">
        <v>1</v>
      </c>
      <c r="D9" s="221">
        <v>0</v>
      </c>
      <c r="E9" s="223">
        <v>0</v>
      </c>
      <c r="F9" s="222">
        <v>1</v>
      </c>
      <c r="G9" s="224">
        <v>1</v>
      </c>
    </row>
    <row r="10" spans="1:7" ht="12.75" customHeight="1" x14ac:dyDescent="0.2">
      <c r="A10" s="751"/>
      <c r="B10" s="204">
        <v>1</v>
      </c>
      <c r="C10" s="205">
        <v>1</v>
      </c>
      <c r="D10" s="204" t="s">
        <v>498</v>
      </c>
      <c r="E10" s="206" t="s">
        <v>498</v>
      </c>
      <c r="F10" s="205">
        <v>1</v>
      </c>
      <c r="G10" s="207">
        <v>1</v>
      </c>
    </row>
    <row r="11" spans="1:7" ht="12.75" customHeight="1" x14ac:dyDescent="0.2">
      <c r="A11" s="751" t="s">
        <v>82</v>
      </c>
      <c r="B11" s="221">
        <v>2.2000000000000002</v>
      </c>
      <c r="C11" s="222">
        <v>2.2000000000000002</v>
      </c>
      <c r="D11" s="221">
        <v>1</v>
      </c>
      <c r="E11" s="223">
        <v>1</v>
      </c>
      <c r="F11" s="222">
        <v>1.2</v>
      </c>
      <c r="G11" s="224">
        <v>1.2</v>
      </c>
    </row>
    <row r="12" spans="1:7" ht="12.75" customHeight="1" x14ac:dyDescent="0.2">
      <c r="A12" s="751"/>
      <c r="B12" s="204">
        <v>1</v>
      </c>
      <c r="C12" s="205">
        <v>1</v>
      </c>
      <c r="D12" s="204">
        <v>0.45455000000000001</v>
      </c>
      <c r="E12" s="206">
        <v>1</v>
      </c>
      <c r="F12" s="205">
        <v>0.54544999999999999</v>
      </c>
      <c r="G12" s="207">
        <v>1</v>
      </c>
    </row>
    <row r="13" spans="1:7" ht="12.75" customHeight="1" x14ac:dyDescent="0.2">
      <c r="A13" s="751" t="s">
        <v>83</v>
      </c>
      <c r="B13" s="221">
        <v>6</v>
      </c>
      <c r="C13" s="222">
        <v>2</v>
      </c>
      <c r="D13" s="221">
        <v>0</v>
      </c>
      <c r="E13" s="223">
        <v>0</v>
      </c>
      <c r="F13" s="222">
        <v>6</v>
      </c>
      <c r="G13" s="224">
        <v>2</v>
      </c>
    </row>
    <row r="14" spans="1:7" ht="12.75" customHeight="1" x14ac:dyDescent="0.2">
      <c r="A14" s="751"/>
      <c r="B14" s="204">
        <v>1</v>
      </c>
      <c r="C14" s="205">
        <v>0.33333000000000002</v>
      </c>
      <c r="D14" s="204" t="s">
        <v>498</v>
      </c>
      <c r="E14" s="206" t="s">
        <v>498</v>
      </c>
      <c r="F14" s="205">
        <v>1</v>
      </c>
      <c r="G14" s="207">
        <v>0.33333000000000002</v>
      </c>
    </row>
    <row r="15" spans="1:7" ht="12.75" customHeight="1" x14ac:dyDescent="0.2">
      <c r="A15" s="751" t="s">
        <v>84</v>
      </c>
      <c r="B15" s="221">
        <v>0</v>
      </c>
      <c r="C15" s="222">
        <v>0</v>
      </c>
      <c r="D15" s="221">
        <v>0</v>
      </c>
      <c r="E15" s="223">
        <v>0</v>
      </c>
      <c r="F15" s="222">
        <v>0</v>
      </c>
      <c r="G15" s="224">
        <v>0</v>
      </c>
    </row>
    <row r="16" spans="1:7" ht="12.75" customHeight="1" x14ac:dyDescent="0.2">
      <c r="A16" s="751"/>
      <c r="B16" s="204" t="s">
        <v>498</v>
      </c>
      <c r="C16" s="205" t="s">
        <v>498</v>
      </c>
      <c r="D16" s="204" t="s">
        <v>498</v>
      </c>
      <c r="E16" s="206" t="s">
        <v>498</v>
      </c>
      <c r="F16" s="205" t="s">
        <v>498</v>
      </c>
      <c r="G16" s="207" t="s">
        <v>498</v>
      </c>
    </row>
    <row r="17" spans="1:7" ht="12.75" customHeight="1" x14ac:dyDescent="0.2">
      <c r="A17" s="751" t="s">
        <v>85</v>
      </c>
      <c r="B17" s="221">
        <v>59.8</v>
      </c>
      <c r="C17" s="222">
        <v>44.6</v>
      </c>
      <c r="D17" s="221">
        <v>9</v>
      </c>
      <c r="E17" s="223">
        <v>4.5</v>
      </c>
      <c r="F17" s="222">
        <v>50.8</v>
      </c>
      <c r="G17" s="224">
        <v>40.1</v>
      </c>
    </row>
    <row r="18" spans="1:7" ht="12.75" customHeight="1" x14ac:dyDescent="0.2">
      <c r="A18" s="751"/>
      <c r="B18" s="204">
        <v>1</v>
      </c>
      <c r="C18" s="205">
        <v>0.74582000000000004</v>
      </c>
      <c r="D18" s="204">
        <v>0.15049999999999999</v>
      </c>
      <c r="E18" s="206">
        <v>0.5</v>
      </c>
      <c r="F18" s="205">
        <v>0.84950000000000003</v>
      </c>
      <c r="G18" s="207">
        <v>0.78937000000000002</v>
      </c>
    </row>
    <row r="19" spans="1:7" ht="12.75" customHeight="1" x14ac:dyDescent="0.2">
      <c r="A19" s="751" t="s">
        <v>86</v>
      </c>
      <c r="B19" s="221">
        <v>2</v>
      </c>
      <c r="C19" s="222">
        <v>1</v>
      </c>
      <c r="D19" s="221">
        <v>0</v>
      </c>
      <c r="E19" s="223">
        <v>0</v>
      </c>
      <c r="F19" s="222">
        <v>2</v>
      </c>
      <c r="G19" s="224">
        <v>1</v>
      </c>
    </row>
    <row r="20" spans="1:7" ht="12.75" customHeight="1" x14ac:dyDescent="0.2">
      <c r="A20" s="751"/>
      <c r="B20" s="204">
        <v>1</v>
      </c>
      <c r="C20" s="205">
        <v>0.5</v>
      </c>
      <c r="D20" s="204" t="s">
        <v>498</v>
      </c>
      <c r="E20" s="206" t="s">
        <v>498</v>
      </c>
      <c r="F20" s="205">
        <v>1</v>
      </c>
      <c r="G20" s="207">
        <v>0.5</v>
      </c>
    </row>
    <row r="21" spans="1:7" ht="12.75" customHeight="1" x14ac:dyDescent="0.2">
      <c r="A21" s="751" t="s">
        <v>87</v>
      </c>
      <c r="B21" s="221">
        <v>271.89999999999998</v>
      </c>
      <c r="C21" s="222">
        <v>192.8</v>
      </c>
      <c r="D21" s="221">
        <v>68.099999999999994</v>
      </c>
      <c r="E21" s="223">
        <v>33.9</v>
      </c>
      <c r="F21" s="222">
        <v>203.8</v>
      </c>
      <c r="G21" s="224">
        <v>158.9</v>
      </c>
    </row>
    <row r="22" spans="1:7" ht="12.75" customHeight="1" x14ac:dyDescent="0.2">
      <c r="A22" s="751"/>
      <c r="B22" s="204">
        <v>1</v>
      </c>
      <c r="C22" s="205">
        <v>0.70908000000000004</v>
      </c>
      <c r="D22" s="204">
        <v>0.25046000000000002</v>
      </c>
      <c r="E22" s="206">
        <v>0.49780000000000002</v>
      </c>
      <c r="F22" s="205">
        <v>0.74953999999999998</v>
      </c>
      <c r="G22" s="207">
        <v>0.77968999999999999</v>
      </c>
    </row>
    <row r="23" spans="1:7" ht="12.75" customHeight="1" x14ac:dyDescent="0.2">
      <c r="A23" s="751" t="s">
        <v>88</v>
      </c>
      <c r="B23" s="221">
        <v>84.3</v>
      </c>
      <c r="C23" s="222">
        <v>58.6</v>
      </c>
      <c r="D23" s="221">
        <v>35.4</v>
      </c>
      <c r="E23" s="223">
        <v>20.3</v>
      </c>
      <c r="F23" s="222">
        <v>48.9</v>
      </c>
      <c r="G23" s="224">
        <v>38.299999999999997</v>
      </c>
    </row>
    <row r="24" spans="1:7" ht="12.75" customHeight="1" x14ac:dyDescent="0.2">
      <c r="A24" s="751"/>
      <c r="B24" s="204">
        <v>1</v>
      </c>
      <c r="C24" s="205">
        <v>0.69513999999999998</v>
      </c>
      <c r="D24" s="204">
        <v>0.41993000000000003</v>
      </c>
      <c r="E24" s="206">
        <v>0.57345000000000002</v>
      </c>
      <c r="F24" s="205">
        <v>0.58006999999999997</v>
      </c>
      <c r="G24" s="207">
        <v>0.78322999999999998</v>
      </c>
    </row>
    <row r="25" spans="1:7" ht="12.75" customHeight="1" x14ac:dyDescent="0.2">
      <c r="A25" s="751" t="s">
        <v>89</v>
      </c>
      <c r="B25" s="221">
        <v>6.2</v>
      </c>
      <c r="C25" s="222">
        <v>3.6</v>
      </c>
      <c r="D25" s="221">
        <v>3.2</v>
      </c>
      <c r="E25" s="223">
        <v>1.6</v>
      </c>
      <c r="F25" s="222">
        <v>3</v>
      </c>
      <c r="G25" s="224">
        <v>2</v>
      </c>
    </row>
    <row r="26" spans="1:7" ht="12.75" customHeight="1" x14ac:dyDescent="0.2">
      <c r="A26" s="751"/>
      <c r="B26" s="204">
        <v>1</v>
      </c>
      <c r="C26" s="205">
        <v>0.58065</v>
      </c>
      <c r="D26" s="204">
        <v>0.51612999999999998</v>
      </c>
      <c r="E26" s="206">
        <v>0.5</v>
      </c>
      <c r="F26" s="205">
        <v>0.48387000000000002</v>
      </c>
      <c r="G26" s="207">
        <v>0.66666999999999998</v>
      </c>
    </row>
    <row r="27" spans="1:7" ht="12.75" customHeight="1" x14ac:dyDescent="0.2">
      <c r="A27" s="751" t="s">
        <v>90</v>
      </c>
      <c r="B27" s="221">
        <v>2</v>
      </c>
      <c r="C27" s="222">
        <v>1</v>
      </c>
      <c r="D27" s="221">
        <v>2</v>
      </c>
      <c r="E27" s="223">
        <v>1</v>
      </c>
      <c r="F27" s="222">
        <v>0</v>
      </c>
      <c r="G27" s="224">
        <v>0</v>
      </c>
    </row>
    <row r="28" spans="1:7" ht="12.75" customHeight="1" x14ac:dyDescent="0.2">
      <c r="A28" s="751"/>
      <c r="B28" s="204">
        <v>1</v>
      </c>
      <c r="C28" s="205">
        <v>0.5</v>
      </c>
      <c r="D28" s="204">
        <v>1</v>
      </c>
      <c r="E28" s="206">
        <v>0.5</v>
      </c>
      <c r="F28" s="205" t="s">
        <v>498</v>
      </c>
      <c r="G28" s="207" t="s">
        <v>498</v>
      </c>
    </row>
    <row r="29" spans="1:7" ht="12.75" customHeight="1" x14ac:dyDescent="0.2">
      <c r="A29" s="751" t="s">
        <v>91</v>
      </c>
      <c r="B29" s="221">
        <v>2</v>
      </c>
      <c r="C29" s="222">
        <v>1</v>
      </c>
      <c r="D29" s="221">
        <v>0</v>
      </c>
      <c r="E29" s="223">
        <v>0</v>
      </c>
      <c r="F29" s="222">
        <v>2</v>
      </c>
      <c r="G29" s="224">
        <v>1</v>
      </c>
    </row>
    <row r="30" spans="1:7" ht="12.75" customHeight="1" x14ac:dyDescent="0.2">
      <c r="A30" s="751"/>
      <c r="B30" s="204">
        <v>1</v>
      </c>
      <c r="C30" s="205">
        <v>0.5</v>
      </c>
      <c r="D30" s="204" t="s">
        <v>498</v>
      </c>
      <c r="E30" s="206" t="s">
        <v>498</v>
      </c>
      <c r="F30" s="205">
        <v>1</v>
      </c>
      <c r="G30" s="207">
        <v>0.5</v>
      </c>
    </row>
    <row r="31" spans="1:7" ht="12.75" customHeight="1" x14ac:dyDescent="0.2">
      <c r="A31" s="751" t="s">
        <v>92</v>
      </c>
      <c r="B31" s="221">
        <v>4</v>
      </c>
      <c r="C31" s="222">
        <v>3</v>
      </c>
      <c r="D31" s="221">
        <v>2</v>
      </c>
      <c r="E31" s="223">
        <v>2</v>
      </c>
      <c r="F31" s="222">
        <v>2</v>
      </c>
      <c r="G31" s="224">
        <v>1</v>
      </c>
    </row>
    <row r="32" spans="1:7" ht="12.75" customHeight="1" x14ac:dyDescent="0.2">
      <c r="A32" s="751"/>
      <c r="B32" s="204">
        <v>1</v>
      </c>
      <c r="C32" s="205">
        <v>0.75</v>
      </c>
      <c r="D32" s="204">
        <v>0.5</v>
      </c>
      <c r="E32" s="206">
        <v>1</v>
      </c>
      <c r="F32" s="205">
        <v>0.5</v>
      </c>
      <c r="G32" s="207">
        <v>0.5</v>
      </c>
    </row>
    <row r="33" spans="1:12" ht="12.75" customHeight="1" x14ac:dyDescent="0.2">
      <c r="A33" s="751" t="s">
        <v>93</v>
      </c>
      <c r="B33" s="221">
        <v>8.9</v>
      </c>
      <c r="C33" s="222">
        <v>7.4</v>
      </c>
      <c r="D33" s="221">
        <v>3</v>
      </c>
      <c r="E33" s="223">
        <v>3</v>
      </c>
      <c r="F33" s="222">
        <v>5.9</v>
      </c>
      <c r="G33" s="224">
        <v>4.4000000000000004</v>
      </c>
    </row>
    <row r="34" spans="1:12" ht="12.75" customHeight="1" x14ac:dyDescent="0.2">
      <c r="A34" s="751"/>
      <c r="B34" s="204">
        <v>1</v>
      </c>
      <c r="C34" s="205">
        <v>0.83145999999999998</v>
      </c>
      <c r="D34" s="204">
        <v>0.33707999999999999</v>
      </c>
      <c r="E34" s="206">
        <v>1</v>
      </c>
      <c r="F34" s="205">
        <v>0.66291999999999995</v>
      </c>
      <c r="G34" s="207">
        <v>0.74575999999999998</v>
      </c>
    </row>
    <row r="35" spans="1:12" ht="12.75" customHeight="1" x14ac:dyDescent="0.2">
      <c r="A35" s="751" t="s">
        <v>94</v>
      </c>
      <c r="B35" s="221">
        <v>2</v>
      </c>
      <c r="C35" s="222">
        <v>1</v>
      </c>
      <c r="D35" s="221">
        <v>1</v>
      </c>
      <c r="E35" s="223">
        <v>0</v>
      </c>
      <c r="F35" s="222">
        <v>1</v>
      </c>
      <c r="G35" s="224">
        <v>1</v>
      </c>
    </row>
    <row r="36" spans="1:12" ht="12.75" customHeight="1" x14ac:dyDescent="0.2">
      <c r="A36" s="751"/>
      <c r="B36" s="225">
        <v>1</v>
      </c>
      <c r="C36" s="226">
        <v>0.5</v>
      </c>
      <c r="D36" s="225">
        <v>0.5</v>
      </c>
      <c r="E36" s="227" t="s">
        <v>498</v>
      </c>
      <c r="F36" s="226">
        <v>0.5</v>
      </c>
      <c r="G36" s="228">
        <v>1</v>
      </c>
    </row>
    <row r="37" spans="1:12" ht="12.75" customHeight="1" x14ac:dyDescent="0.2">
      <c r="A37" s="766" t="s">
        <v>109</v>
      </c>
      <c r="B37" s="229">
        <v>563.4</v>
      </c>
      <c r="C37" s="230">
        <v>398.1</v>
      </c>
      <c r="D37" s="229">
        <v>162.19999999999999</v>
      </c>
      <c r="E37" s="231">
        <v>95.9</v>
      </c>
      <c r="F37" s="230">
        <v>401.2</v>
      </c>
      <c r="G37" s="232">
        <v>302.2</v>
      </c>
    </row>
    <row r="38" spans="1:12" ht="12.75" customHeight="1" thickBot="1" x14ac:dyDescent="0.25">
      <c r="A38" s="767"/>
      <c r="B38" s="165">
        <v>1</v>
      </c>
      <c r="C38" s="166">
        <v>0.70660000000000001</v>
      </c>
      <c r="D38" s="165">
        <v>0.28788999999999998</v>
      </c>
      <c r="E38" s="199">
        <v>0.59125000000000005</v>
      </c>
      <c r="F38" s="166">
        <v>0.71211000000000002</v>
      </c>
      <c r="G38" s="167">
        <v>0.75324000000000002</v>
      </c>
    </row>
    <row r="40" spans="1:12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</row>
    <row r="41" spans="1:12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2" x14ac:dyDescent="0.2">
      <c r="A43" s="700" t="s">
        <v>516</v>
      </c>
      <c r="B43" s="701"/>
      <c r="C43" s="701"/>
      <c r="D43" s="781" t="s">
        <v>503</v>
      </c>
      <c r="E43" s="781"/>
      <c r="F43" s="781"/>
      <c r="G43" s="701"/>
      <c r="H43" s="701"/>
      <c r="I43" s="701"/>
      <c r="J43" s="701"/>
      <c r="K43" s="701"/>
    </row>
    <row r="44" spans="1:12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2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</sheetData>
  <mergeCells count="23">
    <mergeCell ref="A33:A34"/>
    <mergeCell ref="A17:A18"/>
    <mergeCell ref="A27:A28"/>
    <mergeCell ref="A29:A30"/>
    <mergeCell ref="A13:A14"/>
    <mergeCell ref="A15:A16"/>
    <mergeCell ref="A31:A32"/>
    <mergeCell ref="D43:F43"/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</mergeCells>
  <conditionalFormatting sqref="A6:G6 A8:G8">
    <cfRule type="cellIs" dxfId="761" priority="55" stopIfTrue="1" operator="lessThan">
      <formula>0.0005</formula>
    </cfRule>
    <cfRule type="cellIs" dxfId="760" priority="54" stopIfTrue="1" operator="equal">
      <formula>1</formula>
    </cfRule>
  </conditionalFormatting>
  <conditionalFormatting sqref="A10:G10">
    <cfRule type="cellIs" dxfId="759" priority="43" stopIfTrue="1" operator="equal">
      <formula>1</formula>
    </cfRule>
    <cfRule type="cellIs" dxfId="758" priority="44" stopIfTrue="1" operator="lessThan">
      <formula>0.0005</formula>
    </cfRule>
  </conditionalFormatting>
  <conditionalFormatting sqref="A12:G12">
    <cfRule type="cellIs" dxfId="757" priority="41" stopIfTrue="1" operator="lessThan">
      <formula>0.0005</formula>
    </cfRule>
    <cfRule type="cellIs" dxfId="756" priority="40" stopIfTrue="1" operator="equal">
      <formula>1</formula>
    </cfRule>
  </conditionalFormatting>
  <conditionalFormatting sqref="A14:G14">
    <cfRule type="cellIs" dxfId="755" priority="38" stopIfTrue="1" operator="lessThan">
      <formula>0.0005</formula>
    </cfRule>
    <cfRule type="cellIs" dxfId="754" priority="37" stopIfTrue="1" operator="equal">
      <formula>1</formula>
    </cfRule>
  </conditionalFormatting>
  <conditionalFormatting sqref="A16:G16">
    <cfRule type="cellIs" dxfId="753" priority="35" stopIfTrue="1" operator="lessThan">
      <formula>0.0005</formula>
    </cfRule>
    <cfRule type="cellIs" dxfId="752" priority="34" stopIfTrue="1" operator="equal">
      <formula>1</formula>
    </cfRule>
  </conditionalFormatting>
  <conditionalFormatting sqref="A18:G18">
    <cfRule type="cellIs" dxfId="751" priority="31" stopIfTrue="1" operator="equal">
      <formula>1</formula>
    </cfRule>
    <cfRule type="cellIs" dxfId="750" priority="32" stopIfTrue="1" operator="lessThan">
      <formula>0.0005</formula>
    </cfRule>
  </conditionalFormatting>
  <conditionalFormatting sqref="A20:G20">
    <cfRule type="cellIs" dxfId="749" priority="29" stopIfTrue="1" operator="lessThan">
      <formula>0.0005</formula>
    </cfRule>
    <cfRule type="cellIs" dxfId="748" priority="28" stopIfTrue="1" operator="equal">
      <formula>1</formula>
    </cfRule>
  </conditionalFormatting>
  <conditionalFormatting sqref="A22:G22">
    <cfRule type="cellIs" dxfId="747" priority="25" stopIfTrue="1" operator="equal">
      <formula>1</formula>
    </cfRule>
    <cfRule type="cellIs" dxfId="746" priority="26" stopIfTrue="1" operator="lessThan">
      <formula>0.0005</formula>
    </cfRule>
  </conditionalFormatting>
  <conditionalFormatting sqref="A24:G24">
    <cfRule type="cellIs" dxfId="745" priority="23" stopIfTrue="1" operator="lessThan">
      <formula>0.0005</formula>
    </cfRule>
    <cfRule type="cellIs" dxfId="744" priority="22" stopIfTrue="1" operator="equal">
      <formula>1</formula>
    </cfRule>
  </conditionalFormatting>
  <conditionalFormatting sqref="A26:G26">
    <cfRule type="cellIs" dxfId="743" priority="20" stopIfTrue="1" operator="lessThan">
      <formula>0.0005</formula>
    </cfRule>
    <cfRule type="cellIs" dxfId="742" priority="19" stopIfTrue="1" operator="equal">
      <formula>1</formula>
    </cfRule>
  </conditionalFormatting>
  <conditionalFormatting sqref="A28:G28">
    <cfRule type="cellIs" dxfId="741" priority="16" stopIfTrue="1" operator="equal">
      <formula>1</formula>
    </cfRule>
    <cfRule type="cellIs" dxfId="740" priority="17" stopIfTrue="1" operator="lessThan">
      <formula>0.0005</formula>
    </cfRule>
  </conditionalFormatting>
  <conditionalFormatting sqref="A30:G30">
    <cfRule type="cellIs" dxfId="739" priority="13" stopIfTrue="1" operator="equal">
      <formula>1</formula>
    </cfRule>
    <cfRule type="cellIs" dxfId="738" priority="14" stopIfTrue="1" operator="lessThan">
      <formula>0.0005</formula>
    </cfRule>
  </conditionalFormatting>
  <conditionalFormatting sqref="A32:G32">
    <cfRule type="cellIs" dxfId="737" priority="10" stopIfTrue="1" operator="equal">
      <formula>1</formula>
    </cfRule>
    <cfRule type="cellIs" dxfId="736" priority="11" stopIfTrue="1" operator="lessThan">
      <formula>0.0005</formula>
    </cfRule>
  </conditionalFormatting>
  <conditionalFormatting sqref="A34:G34">
    <cfRule type="cellIs" dxfId="735" priority="8" stopIfTrue="1" operator="lessThan">
      <formula>0.0005</formula>
    </cfRule>
    <cfRule type="cellIs" dxfId="734" priority="7" stopIfTrue="1" operator="equal">
      <formula>1</formula>
    </cfRule>
  </conditionalFormatting>
  <conditionalFormatting sqref="A36:G36">
    <cfRule type="cellIs" dxfId="733" priority="4" stopIfTrue="1" operator="equal">
      <formula>1</formula>
    </cfRule>
    <cfRule type="cellIs" dxfId="732" priority="5" stopIfTrue="1" operator="lessThan">
      <formula>0.0005</formula>
    </cfRule>
  </conditionalFormatting>
  <conditionalFormatting sqref="A37:G37">
    <cfRule type="cellIs" dxfId="731" priority="3" stopIfTrue="1" operator="equal">
      <formula>0</formula>
    </cfRule>
  </conditionalFormatting>
  <conditionalFormatting sqref="A38:G38">
    <cfRule type="cellIs" dxfId="730" priority="2" stopIfTrue="1" operator="lessThan">
      <formula>0.0005</formula>
    </cfRule>
    <cfRule type="cellIs" dxfId="729" priority="1" stopIfTrue="1" operator="equal">
      <formula>1</formula>
    </cfRule>
  </conditionalFormatting>
  <conditionalFormatting sqref="B5:G5">
    <cfRule type="cellIs" dxfId="728" priority="51" stopIfTrue="1" operator="equal">
      <formula>0</formula>
    </cfRule>
  </conditionalFormatting>
  <conditionalFormatting sqref="B7:G7">
    <cfRule type="cellIs" dxfId="727" priority="58" stopIfTrue="1" operator="equal">
      <formula>0</formula>
    </cfRule>
  </conditionalFormatting>
  <conditionalFormatting sqref="B9:G9">
    <cfRule type="cellIs" dxfId="726" priority="45" stopIfTrue="1" operator="equal">
      <formula>0</formula>
    </cfRule>
  </conditionalFormatting>
  <conditionalFormatting sqref="B11:G11">
    <cfRule type="cellIs" dxfId="725" priority="42" stopIfTrue="1" operator="equal">
      <formula>0</formula>
    </cfRule>
  </conditionalFormatting>
  <conditionalFormatting sqref="B13:G13">
    <cfRule type="cellIs" dxfId="724" priority="39" stopIfTrue="1" operator="equal">
      <formula>0</formula>
    </cfRule>
  </conditionalFormatting>
  <conditionalFormatting sqref="B15:G15">
    <cfRule type="cellIs" dxfId="723" priority="36" stopIfTrue="1" operator="equal">
      <formula>0</formula>
    </cfRule>
  </conditionalFormatting>
  <conditionalFormatting sqref="B17:G17">
    <cfRule type="cellIs" dxfId="722" priority="33" stopIfTrue="1" operator="equal">
      <formula>0</formula>
    </cfRule>
  </conditionalFormatting>
  <conditionalFormatting sqref="B19:G19">
    <cfRule type="cellIs" dxfId="721" priority="30" stopIfTrue="1" operator="equal">
      <formula>0</formula>
    </cfRule>
  </conditionalFormatting>
  <conditionalFormatting sqref="B21:G21">
    <cfRule type="cellIs" dxfId="720" priority="27" stopIfTrue="1" operator="equal">
      <formula>0</formula>
    </cfRule>
  </conditionalFormatting>
  <conditionalFormatting sqref="B23:G23">
    <cfRule type="cellIs" dxfId="719" priority="24" stopIfTrue="1" operator="equal">
      <formula>0</formula>
    </cfRule>
  </conditionalFormatting>
  <conditionalFormatting sqref="B25:G25">
    <cfRule type="cellIs" dxfId="718" priority="21" stopIfTrue="1" operator="equal">
      <formula>0</formula>
    </cfRule>
  </conditionalFormatting>
  <conditionalFormatting sqref="B27:G27">
    <cfRule type="cellIs" dxfId="717" priority="18" stopIfTrue="1" operator="equal">
      <formula>0</formula>
    </cfRule>
  </conditionalFormatting>
  <conditionalFormatting sqref="B29:G29">
    <cfRule type="cellIs" dxfId="716" priority="15" stopIfTrue="1" operator="equal">
      <formula>0</formula>
    </cfRule>
  </conditionalFormatting>
  <conditionalFormatting sqref="B31:G31">
    <cfRule type="cellIs" dxfId="715" priority="12" stopIfTrue="1" operator="equal">
      <formula>0</formula>
    </cfRule>
  </conditionalFormatting>
  <conditionalFormatting sqref="B33:G33">
    <cfRule type="cellIs" dxfId="714" priority="9" stopIfTrue="1" operator="equal">
      <formula>0</formula>
    </cfRule>
  </conditionalFormatting>
  <conditionalFormatting sqref="B35:G35">
    <cfRule type="cellIs" dxfId="713" priority="6" stopIfTrue="1" operator="equal">
      <formula>0</formula>
    </cfRule>
  </conditionalFormatting>
  <hyperlinks>
    <hyperlink ref="D43" r:id="rId1" xr:uid="{078C62B3-CD80-441D-8F84-63586C3FD4F0}"/>
    <hyperlink ref="D43:F43" r:id="rId2" display="http://dx.doi.org/10.4232/1.14582 " xr:uid="{2FCAB933-2DA4-4ADA-B302-B47038FB08B3}"/>
    <hyperlink ref="A45" r:id="rId3" display="Publikation und Tabellen stehen unter der Lizenz CC BY-SA DEED 4.0." xr:uid="{D7F5FF0E-FD9B-4DA5-ACFA-AD98790B943F}"/>
  </hyperlinks>
  <pageMargins left="0.7" right="0.7" top="0.78740157499999996" bottom="0.78740157499999996" header="0.3" footer="0.3"/>
  <pageSetup paperSize="9" scale="92" orientation="portrait" horizontalDpi="4294967295" verticalDpi="4294967295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33EA-8C3E-465A-8359-B995BDB3FEF4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42578125" style="24" customWidth="1"/>
    <col min="2" max="13" width="9.7109375" style="24" customWidth="1"/>
    <col min="14" max="16384" width="11.42578125" style="24"/>
  </cols>
  <sheetData>
    <row r="1" spans="1:13" ht="39.950000000000003" customHeight="1" thickBot="1" x14ac:dyDescent="0.25">
      <c r="A1" s="753" t="str">
        <f>"Tabelle 3: Nebenberufliches, freiberufliches und ehrenamtliches Personal nach Ländern " &amp;Hilfswerte!B1</f>
        <v>Tabelle 3: Nebenberufliches, freiberufliches und ehrenamtliches Personal nach Ländern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ht="24" customHeight="1" thickBot="1" x14ac:dyDescent="0.25">
      <c r="A2" s="754" t="s">
        <v>14</v>
      </c>
      <c r="B2" s="757" t="s">
        <v>76</v>
      </c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9"/>
    </row>
    <row r="3" spans="1:13" ht="60" customHeight="1" x14ac:dyDescent="0.2">
      <c r="A3" s="755"/>
      <c r="B3" s="50"/>
      <c r="C3" s="51"/>
      <c r="D3" s="807" t="s">
        <v>74</v>
      </c>
      <c r="E3" s="809"/>
      <c r="F3" s="807" t="s">
        <v>427</v>
      </c>
      <c r="G3" s="809"/>
      <c r="H3" s="807" t="s">
        <v>426</v>
      </c>
      <c r="I3" s="809"/>
      <c r="J3" s="807" t="s">
        <v>75</v>
      </c>
      <c r="K3" s="809"/>
      <c r="L3" s="807" t="s">
        <v>97</v>
      </c>
      <c r="M3" s="808"/>
    </row>
    <row r="4" spans="1:13" ht="22.5" customHeight="1" x14ac:dyDescent="0.2">
      <c r="A4" s="756"/>
      <c r="B4" s="52"/>
      <c r="C4" s="26" t="s">
        <v>460</v>
      </c>
      <c r="D4" s="53" t="s">
        <v>9</v>
      </c>
      <c r="E4" s="26" t="s">
        <v>460</v>
      </c>
      <c r="F4" s="27"/>
      <c r="G4" s="26" t="s">
        <v>460</v>
      </c>
      <c r="H4" s="27"/>
      <c r="I4" s="26" t="s">
        <v>460</v>
      </c>
      <c r="J4" s="27"/>
      <c r="K4" s="26" t="s">
        <v>460</v>
      </c>
      <c r="L4" s="27"/>
      <c r="M4" s="29" t="s">
        <v>460</v>
      </c>
    </row>
    <row r="5" spans="1:13" x14ac:dyDescent="0.2">
      <c r="A5" s="752" t="s">
        <v>79</v>
      </c>
      <c r="B5" s="236">
        <v>43788</v>
      </c>
      <c r="C5" s="236">
        <v>28637</v>
      </c>
      <c r="D5" s="135">
        <v>13</v>
      </c>
      <c r="E5" s="136">
        <v>4</v>
      </c>
      <c r="F5" s="135">
        <v>36631</v>
      </c>
      <c r="G5" s="136">
        <v>25310</v>
      </c>
      <c r="H5" s="135">
        <v>6240</v>
      </c>
      <c r="I5" s="136">
        <v>2828</v>
      </c>
      <c r="J5" s="135">
        <v>460</v>
      </c>
      <c r="K5" s="153">
        <v>222</v>
      </c>
      <c r="L5" s="135">
        <v>444</v>
      </c>
      <c r="M5" s="233">
        <v>273</v>
      </c>
    </row>
    <row r="6" spans="1:13" x14ac:dyDescent="0.2">
      <c r="A6" s="751"/>
      <c r="B6" s="237">
        <v>1</v>
      </c>
      <c r="C6" s="186">
        <v>0.65398999999999996</v>
      </c>
      <c r="D6" s="138">
        <v>2.9999999999999997E-4</v>
      </c>
      <c r="E6" s="205">
        <v>0.30769000000000002</v>
      </c>
      <c r="F6" s="138">
        <v>0.83655000000000002</v>
      </c>
      <c r="G6" s="205">
        <v>0.69094</v>
      </c>
      <c r="H6" s="138">
        <v>0.14249999999999999</v>
      </c>
      <c r="I6" s="205">
        <v>0.45321</v>
      </c>
      <c r="J6" s="138">
        <v>1.051E-2</v>
      </c>
      <c r="K6" s="205">
        <v>0.48260999999999998</v>
      </c>
      <c r="L6" s="138">
        <v>1.014E-2</v>
      </c>
      <c r="M6" s="207">
        <v>0.61485999999999996</v>
      </c>
    </row>
    <row r="7" spans="1:13" x14ac:dyDescent="0.2">
      <c r="A7" s="751" t="s">
        <v>80</v>
      </c>
      <c r="B7" s="236">
        <v>47171</v>
      </c>
      <c r="C7" s="236">
        <v>31968</v>
      </c>
      <c r="D7" s="135">
        <v>43</v>
      </c>
      <c r="E7" s="136">
        <v>12</v>
      </c>
      <c r="F7" s="135">
        <v>43984</v>
      </c>
      <c r="G7" s="136">
        <v>30417</v>
      </c>
      <c r="H7" s="135">
        <v>2118</v>
      </c>
      <c r="I7" s="136">
        <v>865</v>
      </c>
      <c r="J7" s="135">
        <v>250</v>
      </c>
      <c r="K7" s="153">
        <v>149</v>
      </c>
      <c r="L7" s="135">
        <v>776</v>
      </c>
      <c r="M7" s="233">
        <v>525</v>
      </c>
    </row>
    <row r="8" spans="1:13" x14ac:dyDescent="0.2">
      <c r="A8" s="751"/>
      <c r="B8" s="237">
        <v>1</v>
      </c>
      <c r="C8" s="186">
        <v>0.67769999999999997</v>
      </c>
      <c r="D8" s="138">
        <v>9.1E-4</v>
      </c>
      <c r="E8" s="205">
        <v>0.27906999999999998</v>
      </c>
      <c r="F8" s="138">
        <v>0.93244000000000005</v>
      </c>
      <c r="G8" s="205">
        <v>0.69155</v>
      </c>
      <c r="H8" s="138">
        <v>4.4900000000000002E-2</v>
      </c>
      <c r="I8" s="205">
        <v>0.40839999999999999</v>
      </c>
      <c r="J8" s="138">
        <v>5.3E-3</v>
      </c>
      <c r="K8" s="205">
        <v>0.59599999999999997</v>
      </c>
      <c r="L8" s="138">
        <v>1.6449999999999999E-2</v>
      </c>
      <c r="M8" s="207">
        <v>0.67654999999999998</v>
      </c>
    </row>
    <row r="9" spans="1:13" x14ac:dyDescent="0.2">
      <c r="A9" s="751" t="s">
        <v>81</v>
      </c>
      <c r="B9" s="236">
        <v>4964</v>
      </c>
      <c r="C9" s="236">
        <v>3446</v>
      </c>
      <c r="D9" s="135">
        <v>0</v>
      </c>
      <c r="E9" s="136">
        <v>0</v>
      </c>
      <c r="F9" s="135">
        <v>4374</v>
      </c>
      <c r="G9" s="136">
        <v>3037</v>
      </c>
      <c r="H9" s="135">
        <v>590</v>
      </c>
      <c r="I9" s="136">
        <v>409</v>
      </c>
      <c r="J9" s="135">
        <v>0</v>
      </c>
      <c r="K9" s="153">
        <v>0</v>
      </c>
      <c r="L9" s="135">
        <v>0</v>
      </c>
      <c r="M9" s="233">
        <v>0</v>
      </c>
    </row>
    <row r="10" spans="1:13" x14ac:dyDescent="0.2">
      <c r="A10" s="751"/>
      <c r="B10" s="237">
        <v>1</v>
      </c>
      <c r="C10" s="186">
        <v>0.69420000000000004</v>
      </c>
      <c r="D10" s="138" t="s">
        <v>498</v>
      </c>
      <c r="E10" s="205" t="s">
        <v>498</v>
      </c>
      <c r="F10" s="138">
        <v>0.88114000000000003</v>
      </c>
      <c r="G10" s="205">
        <v>0.69433</v>
      </c>
      <c r="H10" s="138">
        <v>0.11885999999999999</v>
      </c>
      <c r="I10" s="205">
        <v>0.69321999999999995</v>
      </c>
      <c r="J10" s="138" t="s">
        <v>498</v>
      </c>
      <c r="K10" s="205" t="s">
        <v>498</v>
      </c>
      <c r="L10" s="138" t="s">
        <v>498</v>
      </c>
      <c r="M10" s="207" t="s">
        <v>498</v>
      </c>
    </row>
    <row r="11" spans="1:13" x14ac:dyDescent="0.2">
      <c r="A11" s="751" t="s">
        <v>82</v>
      </c>
      <c r="B11" s="236">
        <v>2924</v>
      </c>
      <c r="C11" s="236">
        <v>1859</v>
      </c>
      <c r="D11" s="135">
        <v>0</v>
      </c>
      <c r="E11" s="136">
        <v>0</v>
      </c>
      <c r="F11" s="135">
        <v>2585</v>
      </c>
      <c r="G11" s="136">
        <v>1667</v>
      </c>
      <c r="H11" s="135">
        <v>206</v>
      </c>
      <c r="I11" s="136">
        <v>109</v>
      </c>
      <c r="J11" s="135">
        <v>51</v>
      </c>
      <c r="K11" s="153">
        <v>29</v>
      </c>
      <c r="L11" s="135">
        <v>82</v>
      </c>
      <c r="M11" s="233">
        <v>54</v>
      </c>
    </row>
    <row r="12" spans="1:13" x14ac:dyDescent="0.2">
      <c r="A12" s="751"/>
      <c r="B12" s="237">
        <v>1</v>
      </c>
      <c r="C12" s="186">
        <v>0.63576999999999995</v>
      </c>
      <c r="D12" s="138" t="s">
        <v>498</v>
      </c>
      <c r="E12" s="205" t="s">
        <v>498</v>
      </c>
      <c r="F12" s="138">
        <v>0.88405999999999996</v>
      </c>
      <c r="G12" s="205">
        <v>0.64487000000000005</v>
      </c>
      <c r="H12" s="138">
        <v>7.0449999999999999E-2</v>
      </c>
      <c r="I12" s="205">
        <v>0.52912999999999999</v>
      </c>
      <c r="J12" s="138">
        <v>1.7440000000000001E-2</v>
      </c>
      <c r="K12" s="205">
        <v>0.56862999999999997</v>
      </c>
      <c r="L12" s="138">
        <v>2.8039999999999999E-2</v>
      </c>
      <c r="M12" s="207">
        <v>0.65854000000000001</v>
      </c>
    </row>
    <row r="13" spans="1:13" x14ac:dyDescent="0.2">
      <c r="A13" s="751" t="s">
        <v>83</v>
      </c>
      <c r="B13" s="236">
        <v>1212</v>
      </c>
      <c r="C13" s="236">
        <v>751</v>
      </c>
      <c r="D13" s="135">
        <v>0</v>
      </c>
      <c r="E13" s="136">
        <v>0</v>
      </c>
      <c r="F13" s="135">
        <v>1146</v>
      </c>
      <c r="G13" s="136">
        <v>734</v>
      </c>
      <c r="H13" s="135">
        <v>51</v>
      </c>
      <c r="I13" s="136">
        <v>12</v>
      </c>
      <c r="J13" s="135">
        <v>15</v>
      </c>
      <c r="K13" s="153">
        <v>5</v>
      </c>
      <c r="L13" s="135">
        <v>0</v>
      </c>
      <c r="M13" s="233">
        <v>0</v>
      </c>
    </row>
    <row r="14" spans="1:13" x14ac:dyDescent="0.2">
      <c r="A14" s="751"/>
      <c r="B14" s="237">
        <v>1</v>
      </c>
      <c r="C14" s="186">
        <v>0.61963999999999997</v>
      </c>
      <c r="D14" s="138" t="s">
        <v>498</v>
      </c>
      <c r="E14" s="205" t="s">
        <v>498</v>
      </c>
      <c r="F14" s="138">
        <v>0.94554000000000005</v>
      </c>
      <c r="G14" s="205">
        <v>0.64049</v>
      </c>
      <c r="H14" s="138">
        <v>4.2079999999999999E-2</v>
      </c>
      <c r="I14" s="205">
        <v>0.23529</v>
      </c>
      <c r="J14" s="138">
        <v>1.238E-2</v>
      </c>
      <c r="K14" s="205">
        <v>0.33333000000000002</v>
      </c>
      <c r="L14" s="138" t="s">
        <v>498</v>
      </c>
      <c r="M14" s="207" t="s">
        <v>498</v>
      </c>
    </row>
    <row r="15" spans="1:13" x14ac:dyDescent="0.2">
      <c r="A15" s="751" t="s">
        <v>84</v>
      </c>
      <c r="B15" s="236">
        <v>1797</v>
      </c>
      <c r="C15" s="236">
        <v>1272</v>
      </c>
      <c r="D15" s="135">
        <v>0</v>
      </c>
      <c r="E15" s="136">
        <v>0</v>
      </c>
      <c r="F15" s="135">
        <v>1657</v>
      </c>
      <c r="G15" s="136">
        <v>1170</v>
      </c>
      <c r="H15" s="135">
        <v>70</v>
      </c>
      <c r="I15" s="136">
        <v>46</v>
      </c>
      <c r="J15" s="135">
        <v>70</v>
      </c>
      <c r="K15" s="153">
        <v>56</v>
      </c>
      <c r="L15" s="135">
        <v>0</v>
      </c>
      <c r="M15" s="233">
        <v>0</v>
      </c>
    </row>
    <row r="16" spans="1:13" x14ac:dyDescent="0.2">
      <c r="A16" s="751"/>
      <c r="B16" s="237">
        <v>1</v>
      </c>
      <c r="C16" s="186">
        <v>0.70784999999999998</v>
      </c>
      <c r="D16" s="138" t="s">
        <v>498</v>
      </c>
      <c r="E16" s="205" t="s">
        <v>498</v>
      </c>
      <c r="F16" s="138">
        <v>0.92208999999999997</v>
      </c>
      <c r="G16" s="205">
        <v>0.70609999999999995</v>
      </c>
      <c r="H16" s="138">
        <v>3.8949999999999999E-2</v>
      </c>
      <c r="I16" s="205">
        <v>0.65713999999999995</v>
      </c>
      <c r="J16" s="138">
        <v>3.8949999999999999E-2</v>
      </c>
      <c r="K16" s="205">
        <v>0.8</v>
      </c>
      <c r="L16" s="138" t="s">
        <v>498</v>
      </c>
      <c r="M16" s="207" t="s">
        <v>498</v>
      </c>
    </row>
    <row r="17" spans="1:13" x14ac:dyDescent="0.2">
      <c r="A17" s="751" t="s">
        <v>85</v>
      </c>
      <c r="B17" s="236">
        <v>12242</v>
      </c>
      <c r="C17" s="236">
        <v>8517</v>
      </c>
      <c r="D17" s="135">
        <v>0</v>
      </c>
      <c r="E17" s="136">
        <v>0</v>
      </c>
      <c r="F17" s="135">
        <v>11158</v>
      </c>
      <c r="G17" s="136">
        <v>7903</v>
      </c>
      <c r="H17" s="135">
        <v>863</v>
      </c>
      <c r="I17" s="136">
        <v>463</v>
      </c>
      <c r="J17" s="135">
        <v>64</v>
      </c>
      <c r="K17" s="153">
        <v>37</v>
      </c>
      <c r="L17" s="135">
        <v>157</v>
      </c>
      <c r="M17" s="233">
        <v>114</v>
      </c>
    </row>
    <row r="18" spans="1:13" x14ac:dyDescent="0.2">
      <c r="A18" s="751"/>
      <c r="B18" s="237">
        <v>1</v>
      </c>
      <c r="C18" s="186">
        <v>0.69572000000000001</v>
      </c>
      <c r="D18" s="138" t="s">
        <v>498</v>
      </c>
      <c r="E18" s="205" t="s">
        <v>498</v>
      </c>
      <c r="F18" s="138">
        <v>0.91144999999999998</v>
      </c>
      <c r="G18" s="205">
        <v>0.70828000000000002</v>
      </c>
      <c r="H18" s="138">
        <v>7.0499999999999993E-2</v>
      </c>
      <c r="I18" s="205">
        <v>0.53649999999999998</v>
      </c>
      <c r="J18" s="138">
        <v>5.2300000000000003E-3</v>
      </c>
      <c r="K18" s="205">
        <v>0.57813000000000003</v>
      </c>
      <c r="L18" s="138">
        <v>1.282E-2</v>
      </c>
      <c r="M18" s="207">
        <v>0.72611000000000003</v>
      </c>
    </row>
    <row r="19" spans="1:13" ht="12.75" customHeight="1" x14ac:dyDescent="0.2">
      <c r="A19" s="751" t="s">
        <v>86</v>
      </c>
      <c r="B19" s="236">
        <v>1912</v>
      </c>
      <c r="C19" s="236">
        <v>1157</v>
      </c>
      <c r="D19" s="135">
        <v>0</v>
      </c>
      <c r="E19" s="136">
        <v>0</v>
      </c>
      <c r="F19" s="135">
        <v>1628</v>
      </c>
      <c r="G19" s="136">
        <v>1028</v>
      </c>
      <c r="H19" s="135">
        <v>228</v>
      </c>
      <c r="I19" s="136">
        <v>106</v>
      </c>
      <c r="J19" s="135">
        <v>17</v>
      </c>
      <c r="K19" s="153">
        <v>8</v>
      </c>
      <c r="L19" s="135">
        <v>39</v>
      </c>
      <c r="M19" s="233">
        <v>15</v>
      </c>
    </row>
    <row r="20" spans="1:13" ht="12.75" customHeight="1" x14ac:dyDescent="0.2">
      <c r="A20" s="751"/>
      <c r="B20" s="237">
        <v>1</v>
      </c>
      <c r="C20" s="186">
        <v>0.60512999999999995</v>
      </c>
      <c r="D20" s="138" t="s">
        <v>498</v>
      </c>
      <c r="E20" s="205" t="s">
        <v>498</v>
      </c>
      <c r="F20" s="138">
        <v>0.85145999999999999</v>
      </c>
      <c r="G20" s="205">
        <v>0.63144999999999996</v>
      </c>
      <c r="H20" s="138">
        <v>0.11924999999999999</v>
      </c>
      <c r="I20" s="205">
        <v>0.46490999999999999</v>
      </c>
      <c r="J20" s="138">
        <v>8.8900000000000003E-3</v>
      </c>
      <c r="K20" s="205">
        <v>0.47059000000000001</v>
      </c>
      <c r="L20" s="138">
        <v>2.0400000000000001E-2</v>
      </c>
      <c r="M20" s="207">
        <v>0.38462000000000002</v>
      </c>
    </row>
    <row r="21" spans="1:13" x14ac:dyDescent="0.2">
      <c r="A21" s="751" t="s">
        <v>87</v>
      </c>
      <c r="B21" s="236">
        <v>19521</v>
      </c>
      <c r="C21" s="236">
        <v>12854</v>
      </c>
      <c r="D21" s="135">
        <v>1</v>
      </c>
      <c r="E21" s="136">
        <v>0</v>
      </c>
      <c r="F21" s="135">
        <v>18082</v>
      </c>
      <c r="G21" s="136">
        <v>12047</v>
      </c>
      <c r="H21" s="135">
        <v>975</v>
      </c>
      <c r="I21" s="136">
        <v>493</v>
      </c>
      <c r="J21" s="135">
        <v>369</v>
      </c>
      <c r="K21" s="153">
        <v>247</v>
      </c>
      <c r="L21" s="135">
        <v>94</v>
      </c>
      <c r="M21" s="233">
        <v>67</v>
      </c>
    </row>
    <row r="22" spans="1:13" x14ac:dyDescent="0.2">
      <c r="A22" s="751"/>
      <c r="B22" s="237">
        <v>1</v>
      </c>
      <c r="C22" s="186">
        <v>0.65847</v>
      </c>
      <c r="D22" s="200">
        <v>5.0000000000000002E-5</v>
      </c>
      <c r="E22" s="205" t="s">
        <v>498</v>
      </c>
      <c r="F22" s="138">
        <v>0.92627999999999999</v>
      </c>
      <c r="G22" s="205">
        <v>0.66624000000000005</v>
      </c>
      <c r="H22" s="138">
        <v>4.9950000000000001E-2</v>
      </c>
      <c r="I22" s="205">
        <v>0.50563999999999998</v>
      </c>
      <c r="J22" s="138">
        <v>1.89E-2</v>
      </c>
      <c r="K22" s="205">
        <v>0.66937999999999998</v>
      </c>
      <c r="L22" s="138">
        <v>4.8199999999999996E-3</v>
      </c>
      <c r="M22" s="207">
        <v>0.71277000000000001</v>
      </c>
    </row>
    <row r="23" spans="1:13" ht="12.75" customHeight="1" x14ac:dyDescent="0.2">
      <c r="A23" s="751" t="s">
        <v>88</v>
      </c>
      <c r="B23" s="236">
        <v>34823</v>
      </c>
      <c r="C23" s="236">
        <v>21143</v>
      </c>
      <c r="D23" s="135">
        <v>0</v>
      </c>
      <c r="E23" s="136">
        <v>0</v>
      </c>
      <c r="F23" s="135">
        <v>29023</v>
      </c>
      <c r="G23" s="136">
        <v>18457</v>
      </c>
      <c r="H23" s="135">
        <v>5525</v>
      </c>
      <c r="I23" s="136">
        <v>2530</v>
      </c>
      <c r="J23" s="135">
        <v>120</v>
      </c>
      <c r="K23" s="153">
        <v>70</v>
      </c>
      <c r="L23" s="135">
        <v>155</v>
      </c>
      <c r="M23" s="233">
        <v>86</v>
      </c>
    </row>
    <row r="24" spans="1:13" ht="12.75" customHeight="1" x14ac:dyDescent="0.2">
      <c r="A24" s="751"/>
      <c r="B24" s="237">
        <v>1</v>
      </c>
      <c r="C24" s="186">
        <v>0.60716000000000003</v>
      </c>
      <c r="D24" s="138" t="s">
        <v>498</v>
      </c>
      <c r="E24" s="205" t="s">
        <v>498</v>
      </c>
      <c r="F24" s="138">
        <v>0.83343999999999996</v>
      </c>
      <c r="G24" s="205">
        <v>0.63593999999999995</v>
      </c>
      <c r="H24" s="138">
        <v>0.15866</v>
      </c>
      <c r="I24" s="205">
        <v>0.45791999999999999</v>
      </c>
      <c r="J24" s="138">
        <v>3.4499999999999999E-3</v>
      </c>
      <c r="K24" s="205">
        <v>0.58333000000000002</v>
      </c>
      <c r="L24" s="138">
        <v>4.45E-3</v>
      </c>
      <c r="M24" s="207">
        <v>0.55484</v>
      </c>
    </row>
    <row r="25" spans="1:13" ht="12.75" customHeight="1" x14ac:dyDescent="0.2">
      <c r="A25" s="751" t="s">
        <v>89</v>
      </c>
      <c r="B25" s="236">
        <v>11165</v>
      </c>
      <c r="C25" s="236">
        <v>7378</v>
      </c>
      <c r="D25" s="135">
        <v>27</v>
      </c>
      <c r="E25" s="136">
        <v>12</v>
      </c>
      <c r="F25" s="135">
        <v>9502</v>
      </c>
      <c r="G25" s="136">
        <v>6519</v>
      </c>
      <c r="H25" s="135">
        <v>1304</v>
      </c>
      <c r="I25" s="136">
        <v>633</v>
      </c>
      <c r="J25" s="135">
        <v>184</v>
      </c>
      <c r="K25" s="153">
        <v>126</v>
      </c>
      <c r="L25" s="135">
        <v>148</v>
      </c>
      <c r="M25" s="233">
        <v>88</v>
      </c>
    </row>
    <row r="26" spans="1:13" ht="12.75" customHeight="1" x14ac:dyDescent="0.2">
      <c r="A26" s="751"/>
      <c r="B26" s="237">
        <v>1</v>
      </c>
      <c r="C26" s="186">
        <v>0.66081999999999996</v>
      </c>
      <c r="D26" s="138">
        <v>2.4199999999999998E-3</v>
      </c>
      <c r="E26" s="205">
        <v>0.44444</v>
      </c>
      <c r="F26" s="138">
        <v>0.85104999999999997</v>
      </c>
      <c r="G26" s="205">
        <v>0.68606999999999996</v>
      </c>
      <c r="H26" s="138">
        <v>0.11679</v>
      </c>
      <c r="I26" s="205">
        <v>0.48542999999999997</v>
      </c>
      <c r="J26" s="138">
        <v>1.6480000000000002E-2</v>
      </c>
      <c r="K26" s="205">
        <v>0.68478000000000006</v>
      </c>
      <c r="L26" s="138">
        <v>1.3259999999999999E-2</v>
      </c>
      <c r="M26" s="207">
        <v>0.59458999999999995</v>
      </c>
    </row>
    <row r="27" spans="1:13" x14ac:dyDescent="0.2">
      <c r="A27" s="751" t="s">
        <v>90</v>
      </c>
      <c r="B27" s="236">
        <v>2760</v>
      </c>
      <c r="C27" s="236">
        <v>1690</v>
      </c>
      <c r="D27" s="135">
        <v>3</v>
      </c>
      <c r="E27" s="136">
        <v>0</v>
      </c>
      <c r="F27" s="135">
        <v>1860</v>
      </c>
      <c r="G27" s="136">
        <v>1180</v>
      </c>
      <c r="H27" s="135">
        <v>785</v>
      </c>
      <c r="I27" s="136">
        <v>467</v>
      </c>
      <c r="J27" s="135">
        <v>84</v>
      </c>
      <c r="K27" s="153">
        <v>36</v>
      </c>
      <c r="L27" s="135">
        <v>28</v>
      </c>
      <c r="M27" s="233">
        <v>7</v>
      </c>
    </row>
    <row r="28" spans="1:13" x14ac:dyDescent="0.2">
      <c r="A28" s="751"/>
      <c r="B28" s="237">
        <v>1</v>
      </c>
      <c r="C28" s="186">
        <v>0.61231999999999998</v>
      </c>
      <c r="D28" s="138">
        <v>1.09E-3</v>
      </c>
      <c r="E28" s="205" t="s">
        <v>498</v>
      </c>
      <c r="F28" s="138">
        <v>0.67391000000000001</v>
      </c>
      <c r="G28" s="205">
        <v>0.63441000000000003</v>
      </c>
      <c r="H28" s="138">
        <v>0.28442000000000001</v>
      </c>
      <c r="I28" s="205">
        <v>0.59489999999999998</v>
      </c>
      <c r="J28" s="138">
        <v>3.0429999999999999E-2</v>
      </c>
      <c r="K28" s="205">
        <v>0.42857000000000001</v>
      </c>
      <c r="L28" s="138">
        <v>1.014E-2</v>
      </c>
      <c r="M28" s="207">
        <v>0.25</v>
      </c>
    </row>
    <row r="29" spans="1:13" x14ac:dyDescent="0.2">
      <c r="A29" s="751" t="s">
        <v>91</v>
      </c>
      <c r="B29" s="236">
        <v>4794</v>
      </c>
      <c r="C29" s="236">
        <v>3006</v>
      </c>
      <c r="D29" s="135">
        <v>0</v>
      </c>
      <c r="E29" s="136">
        <v>0</v>
      </c>
      <c r="F29" s="135">
        <v>4554</v>
      </c>
      <c r="G29" s="136">
        <v>2859</v>
      </c>
      <c r="H29" s="135">
        <v>224</v>
      </c>
      <c r="I29" s="136">
        <v>138</v>
      </c>
      <c r="J29" s="135">
        <v>7</v>
      </c>
      <c r="K29" s="153">
        <v>3</v>
      </c>
      <c r="L29" s="135">
        <v>9</v>
      </c>
      <c r="M29" s="233">
        <v>6</v>
      </c>
    </row>
    <row r="30" spans="1:13" x14ac:dyDescent="0.2">
      <c r="A30" s="751"/>
      <c r="B30" s="237">
        <v>1</v>
      </c>
      <c r="C30" s="186">
        <v>0.62702999999999998</v>
      </c>
      <c r="D30" s="138" t="s">
        <v>498</v>
      </c>
      <c r="E30" s="205" t="s">
        <v>498</v>
      </c>
      <c r="F30" s="138">
        <v>0.94994000000000001</v>
      </c>
      <c r="G30" s="205">
        <v>0.62780000000000002</v>
      </c>
      <c r="H30" s="138">
        <v>4.6730000000000001E-2</v>
      </c>
      <c r="I30" s="205">
        <v>0.61607000000000001</v>
      </c>
      <c r="J30" s="138">
        <v>1.4599999999999999E-3</v>
      </c>
      <c r="K30" s="205">
        <v>0.42857000000000001</v>
      </c>
      <c r="L30" s="138">
        <v>1.8799999999999999E-3</v>
      </c>
      <c r="M30" s="207">
        <v>0.66666999999999998</v>
      </c>
    </row>
    <row r="31" spans="1:13" ht="12.75" customHeight="1" x14ac:dyDescent="0.2">
      <c r="A31" s="751" t="s">
        <v>92</v>
      </c>
      <c r="B31" s="236">
        <v>2254</v>
      </c>
      <c r="C31" s="236">
        <v>1538</v>
      </c>
      <c r="D31" s="135">
        <v>0</v>
      </c>
      <c r="E31" s="136">
        <v>0</v>
      </c>
      <c r="F31" s="135">
        <v>2104</v>
      </c>
      <c r="G31" s="136">
        <v>1444</v>
      </c>
      <c r="H31" s="135">
        <v>128</v>
      </c>
      <c r="I31" s="136">
        <v>77</v>
      </c>
      <c r="J31" s="135">
        <v>10</v>
      </c>
      <c r="K31" s="153">
        <v>5</v>
      </c>
      <c r="L31" s="135">
        <v>12</v>
      </c>
      <c r="M31" s="233">
        <v>12</v>
      </c>
    </row>
    <row r="32" spans="1:13" ht="12.75" customHeight="1" x14ac:dyDescent="0.2">
      <c r="A32" s="751"/>
      <c r="B32" s="237">
        <v>1</v>
      </c>
      <c r="C32" s="186">
        <v>0.68233999999999995</v>
      </c>
      <c r="D32" s="138" t="s">
        <v>498</v>
      </c>
      <c r="E32" s="205" t="s">
        <v>498</v>
      </c>
      <c r="F32" s="138">
        <v>0.93345</v>
      </c>
      <c r="G32" s="205">
        <v>0.68630999999999998</v>
      </c>
      <c r="H32" s="138">
        <v>5.679E-2</v>
      </c>
      <c r="I32" s="205">
        <v>0.60155999999999998</v>
      </c>
      <c r="J32" s="138">
        <v>4.4400000000000004E-3</v>
      </c>
      <c r="K32" s="205">
        <v>0.5</v>
      </c>
      <c r="L32" s="138">
        <v>5.3200000000000001E-3</v>
      </c>
      <c r="M32" s="207">
        <v>1</v>
      </c>
    </row>
    <row r="33" spans="1:13" ht="12.75" customHeight="1" x14ac:dyDescent="0.2">
      <c r="A33" s="751" t="s">
        <v>93</v>
      </c>
      <c r="B33" s="241">
        <v>9576</v>
      </c>
      <c r="C33" s="242">
        <v>6268</v>
      </c>
      <c r="D33" s="236">
        <v>86</v>
      </c>
      <c r="E33" s="236">
        <v>52</v>
      </c>
      <c r="F33" s="135">
        <v>8298</v>
      </c>
      <c r="G33" s="136">
        <v>5688</v>
      </c>
      <c r="H33" s="135">
        <v>871</v>
      </c>
      <c r="I33" s="136">
        <v>348</v>
      </c>
      <c r="J33" s="135">
        <v>150</v>
      </c>
      <c r="K33" s="153">
        <v>77</v>
      </c>
      <c r="L33" s="135">
        <v>171</v>
      </c>
      <c r="M33" s="233">
        <v>103</v>
      </c>
    </row>
    <row r="34" spans="1:13" ht="12.75" customHeight="1" x14ac:dyDescent="0.2">
      <c r="A34" s="751"/>
      <c r="B34" s="243">
        <v>1</v>
      </c>
      <c r="C34" s="244">
        <v>0.65454999999999997</v>
      </c>
      <c r="D34" s="186">
        <v>8.9800000000000001E-3</v>
      </c>
      <c r="E34" s="186">
        <v>0.60465000000000002</v>
      </c>
      <c r="F34" s="138">
        <v>0.86653999999999998</v>
      </c>
      <c r="G34" s="205">
        <v>0.68547000000000002</v>
      </c>
      <c r="H34" s="138">
        <v>9.0959999999999999E-2</v>
      </c>
      <c r="I34" s="205">
        <v>0.39954000000000001</v>
      </c>
      <c r="J34" s="138">
        <v>1.566E-2</v>
      </c>
      <c r="K34" s="205">
        <v>0.51332999999999995</v>
      </c>
      <c r="L34" s="138">
        <v>1.7860000000000001E-2</v>
      </c>
      <c r="M34" s="207">
        <v>0.60233999999999999</v>
      </c>
    </row>
    <row r="35" spans="1:13" x14ac:dyDescent="0.2">
      <c r="A35" s="768" t="s">
        <v>94</v>
      </c>
      <c r="B35" s="245">
        <v>3203</v>
      </c>
      <c r="C35" s="246">
        <v>2048</v>
      </c>
      <c r="D35" s="236">
        <v>0</v>
      </c>
      <c r="E35" s="236">
        <v>0</v>
      </c>
      <c r="F35" s="135">
        <v>2876</v>
      </c>
      <c r="G35" s="136">
        <v>1860</v>
      </c>
      <c r="H35" s="135">
        <v>131</v>
      </c>
      <c r="I35" s="136">
        <v>72</v>
      </c>
      <c r="J35" s="135">
        <v>16</v>
      </c>
      <c r="K35" s="153">
        <v>11</v>
      </c>
      <c r="L35" s="135">
        <v>180</v>
      </c>
      <c r="M35" s="233">
        <v>105</v>
      </c>
    </row>
    <row r="36" spans="1:13" x14ac:dyDescent="0.2">
      <c r="A36" s="769"/>
      <c r="B36" s="247">
        <v>1</v>
      </c>
      <c r="C36" s="248">
        <v>0.63939999999999997</v>
      </c>
      <c r="D36" s="566" t="s">
        <v>498</v>
      </c>
      <c r="E36" s="201" t="s">
        <v>498</v>
      </c>
      <c r="F36" s="159">
        <v>0.89790999999999999</v>
      </c>
      <c r="G36" s="208">
        <v>0.64673000000000003</v>
      </c>
      <c r="H36" s="159">
        <v>4.0899999999999999E-2</v>
      </c>
      <c r="I36" s="208">
        <v>0.54962</v>
      </c>
      <c r="J36" s="159">
        <v>5.0000000000000001E-3</v>
      </c>
      <c r="K36" s="208">
        <v>0.6875</v>
      </c>
      <c r="L36" s="159">
        <v>5.62E-2</v>
      </c>
      <c r="M36" s="209">
        <v>0.58333000000000002</v>
      </c>
    </row>
    <row r="37" spans="1:13" ht="12.75" customHeight="1" x14ac:dyDescent="0.2">
      <c r="A37" s="810" t="s">
        <v>109</v>
      </c>
      <c r="B37" s="238">
        <v>204106</v>
      </c>
      <c r="C37" s="249">
        <v>133532</v>
      </c>
      <c r="D37" s="239">
        <v>173</v>
      </c>
      <c r="E37" s="239">
        <v>80</v>
      </c>
      <c r="F37" s="160">
        <v>179462</v>
      </c>
      <c r="G37" s="179">
        <v>121320</v>
      </c>
      <c r="H37" s="160">
        <v>20309</v>
      </c>
      <c r="I37" s="179">
        <v>9596</v>
      </c>
      <c r="J37" s="160">
        <v>1867</v>
      </c>
      <c r="K37" s="161">
        <v>1081</v>
      </c>
      <c r="L37" s="160">
        <v>2295</v>
      </c>
      <c r="M37" s="240">
        <v>1455</v>
      </c>
    </row>
    <row r="38" spans="1:13" ht="12.75" customHeight="1" thickBot="1" x14ac:dyDescent="0.25">
      <c r="A38" s="811"/>
      <c r="B38" s="500">
        <v>1</v>
      </c>
      <c r="C38" s="436">
        <v>0.65422999999999998</v>
      </c>
      <c r="D38" s="498">
        <v>8.4999999999999995E-4</v>
      </c>
      <c r="E38" s="435">
        <v>0.46243000000000001</v>
      </c>
      <c r="F38" s="498">
        <v>0.87926000000000004</v>
      </c>
      <c r="G38" s="166">
        <v>0.67601999999999995</v>
      </c>
      <c r="H38" s="498">
        <v>9.9500000000000005E-2</v>
      </c>
      <c r="I38" s="166">
        <v>0.47249999999999998</v>
      </c>
      <c r="J38" s="498">
        <v>9.1500000000000001E-3</v>
      </c>
      <c r="K38" s="166">
        <v>0.57899999999999996</v>
      </c>
      <c r="L38" s="498">
        <v>1.124E-2</v>
      </c>
      <c r="M38" s="167">
        <v>0.63399000000000005</v>
      </c>
    </row>
    <row r="40" spans="1:13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</row>
    <row r="41" spans="1:13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3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3" x14ac:dyDescent="0.2">
      <c r="A43" s="700" t="s">
        <v>516</v>
      </c>
      <c r="B43" s="701"/>
      <c r="C43" s="701"/>
      <c r="D43" s="701"/>
      <c r="E43" s="781" t="s">
        <v>503</v>
      </c>
      <c r="F43" s="781"/>
      <c r="G43" s="781"/>
      <c r="H43" s="701"/>
      <c r="I43" s="701"/>
      <c r="J43" s="701"/>
      <c r="K43" s="701"/>
      <c r="L43" s="701"/>
    </row>
    <row r="44" spans="1:13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3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</sheetData>
  <mergeCells count="26">
    <mergeCell ref="A33:A34"/>
    <mergeCell ref="A35:A36"/>
    <mergeCell ref="A27:A28"/>
    <mergeCell ref="A1:M1"/>
    <mergeCell ref="A2:A4"/>
    <mergeCell ref="B2:M2"/>
    <mergeCell ref="D3:E3"/>
    <mergeCell ref="F3:G3"/>
    <mergeCell ref="H3:I3"/>
    <mergeCell ref="J3:K3"/>
    <mergeCell ref="E43:G43"/>
    <mergeCell ref="L3:M3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</mergeCells>
  <conditionalFormatting sqref="A22:C22">
    <cfRule type="cellIs" dxfId="712" priority="65" stopIfTrue="1" operator="lessThan">
      <formula>0.0005</formula>
    </cfRule>
    <cfRule type="cellIs" dxfId="711" priority="64" stopIfTrue="1" operator="equal">
      <formula>1</formula>
    </cfRule>
  </conditionalFormatting>
  <conditionalFormatting sqref="A5:IV5">
    <cfRule type="cellIs" dxfId="710" priority="105" stopIfTrue="1" operator="equal">
      <formula>0</formula>
    </cfRule>
  </conditionalFormatting>
  <conditionalFormatting sqref="A6:IV6">
    <cfRule type="cellIs" dxfId="709" priority="104" stopIfTrue="1" operator="lessThan">
      <formula>0.0005</formula>
    </cfRule>
    <cfRule type="cellIs" dxfId="708" priority="103" stopIfTrue="1" operator="equal">
      <formula>1</formula>
    </cfRule>
  </conditionalFormatting>
  <conditionalFormatting sqref="A8:IV8">
    <cfRule type="cellIs" dxfId="707" priority="110" stopIfTrue="1" operator="lessThan">
      <formula>0.0005</formula>
    </cfRule>
    <cfRule type="cellIs" dxfId="706" priority="109" stopIfTrue="1" operator="equal">
      <formula>1</formula>
    </cfRule>
  </conditionalFormatting>
  <conditionalFormatting sqref="A9:IV9">
    <cfRule type="cellIs" dxfId="705" priority="99" stopIfTrue="1" operator="equal">
      <formula>0</formula>
    </cfRule>
  </conditionalFormatting>
  <conditionalFormatting sqref="A10:IV10">
    <cfRule type="cellIs" dxfId="704" priority="98" stopIfTrue="1" operator="lessThan">
      <formula>0.0005</formula>
    </cfRule>
    <cfRule type="cellIs" dxfId="703" priority="97" stopIfTrue="1" operator="equal">
      <formula>1</formula>
    </cfRule>
  </conditionalFormatting>
  <conditionalFormatting sqref="A11:IV11">
    <cfRule type="cellIs" dxfId="702" priority="93" stopIfTrue="1" operator="equal">
      <formula>0</formula>
    </cfRule>
  </conditionalFormatting>
  <conditionalFormatting sqref="A12:IV12">
    <cfRule type="cellIs" dxfId="701" priority="92" stopIfTrue="1" operator="lessThan">
      <formula>0.0005</formula>
    </cfRule>
    <cfRule type="cellIs" dxfId="700" priority="91" stopIfTrue="1" operator="equal">
      <formula>1</formula>
    </cfRule>
  </conditionalFormatting>
  <conditionalFormatting sqref="A13:IV13">
    <cfRule type="cellIs" dxfId="699" priority="87" stopIfTrue="1" operator="equal">
      <formula>0</formula>
    </cfRule>
  </conditionalFormatting>
  <conditionalFormatting sqref="A14:IV14">
    <cfRule type="cellIs" dxfId="698" priority="86" stopIfTrue="1" operator="lessThan">
      <formula>0.0005</formula>
    </cfRule>
    <cfRule type="cellIs" dxfId="697" priority="85" stopIfTrue="1" operator="equal">
      <formula>1</formula>
    </cfRule>
  </conditionalFormatting>
  <conditionalFormatting sqref="A15:IV15">
    <cfRule type="cellIs" dxfId="696" priority="81" stopIfTrue="1" operator="equal">
      <formula>0</formula>
    </cfRule>
  </conditionalFormatting>
  <conditionalFormatting sqref="A16:IV16">
    <cfRule type="cellIs" dxfId="695" priority="80" stopIfTrue="1" operator="lessThan">
      <formula>0.0005</formula>
    </cfRule>
    <cfRule type="cellIs" dxfId="694" priority="79" stopIfTrue="1" operator="equal">
      <formula>1</formula>
    </cfRule>
  </conditionalFormatting>
  <conditionalFormatting sqref="A17:IV17">
    <cfRule type="cellIs" dxfId="693" priority="75" stopIfTrue="1" operator="equal">
      <formula>0</formula>
    </cfRule>
  </conditionalFormatting>
  <conditionalFormatting sqref="A18:IV18">
    <cfRule type="cellIs" dxfId="692" priority="74" stopIfTrue="1" operator="lessThan">
      <formula>0.0005</formula>
    </cfRule>
    <cfRule type="cellIs" dxfId="691" priority="73" stopIfTrue="1" operator="equal">
      <formula>1</formula>
    </cfRule>
  </conditionalFormatting>
  <conditionalFormatting sqref="A19:IV19">
    <cfRule type="cellIs" dxfId="690" priority="69" stopIfTrue="1" operator="equal">
      <formula>0</formula>
    </cfRule>
  </conditionalFormatting>
  <conditionalFormatting sqref="A20:IV20">
    <cfRule type="cellIs" dxfId="689" priority="68" stopIfTrue="1" operator="lessThan">
      <formula>0.0005</formula>
    </cfRule>
    <cfRule type="cellIs" dxfId="688" priority="67" stopIfTrue="1" operator="equal">
      <formula>1</formula>
    </cfRule>
  </conditionalFormatting>
  <conditionalFormatting sqref="A21:IV21">
    <cfRule type="cellIs" dxfId="687" priority="63" stopIfTrue="1" operator="equal">
      <formula>0</formula>
    </cfRule>
  </conditionalFormatting>
  <conditionalFormatting sqref="A23:IV23">
    <cfRule type="cellIs" dxfId="686" priority="57" stopIfTrue="1" operator="equal">
      <formula>0</formula>
    </cfRule>
  </conditionalFormatting>
  <conditionalFormatting sqref="A24:IV24">
    <cfRule type="cellIs" dxfId="685" priority="56" stopIfTrue="1" operator="lessThan">
      <formula>0.0005</formula>
    </cfRule>
    <cfRule type="cellIs" dxfId="684" priority="55" stopIfTrue="1" operator="equal">
      <formula>1</formula>
    </cfRule>
  </conditionalFormatting>
  <conditionalFormatting sqref="A25:IV25">
    <cfRule type="cellIs" dxfId="683" priority="51" stopIfTrue="1" operator="equal">
      <formula>0</formula>
    </cfRule>
  </conditionalFormatting>
  <conditionalFormatting sqref="A26:IV26">
    <cfRule type="cellIs" dxfId="682" priority="50" stopIfTrue="1" operator="lessThan">
      <formula>0.0005</formula>
    </cfRule>
    <cfRule type="cellIs" dxfId="681" priority="49" stopIfTrue="1" operator="equal">
      <formula>1</formula>
    </cfRule>
  </conditionalFormatting>
  <conditionalFormatting sqref="A27:IV27">
    <cfRule type="cellIs" dxfId="680" priority="45" stopIfTrue="1" operator="equal">
      <formula>0</formula>
    </cfRule>
  </conditionalFormatting>
  <conditionalFormatting sqref="A28:IV28">
    <cfRule type="cellIs" dxfId="679" priority="44" stopIfTrue="1" operator="lessThan">
      <formula>0.0005</formula>
    </cfRule>
    <cfRule type="cellIs" dxfId="678" priority="43" stopIfTrue="1" operator="equal">
      <formula>1</formula>
    </cfRule>
  </conditionalFormatting>
  <conditionalFormatting sqref="A29:IV29">
    <cfRule type="cellIs" dxfId="677" priority="39" stopIfTrue="1" operator="equal">
      <formula>0</formula>
    </cfRule>
  </conditionalFormatting>
  <conditionalFormatting sqref="A30:IV30">
    <cfRule type="cellIs" dxfId="676" priority="38" stopIfTrue="1" operator="lessThan">
      <formula>0.0005</formula>
    </cfRule>
    <cfRule type="cellIs" dxfId="675" priority="37" stopIfTrue="1" operator="equal">
      <formula>1</formula>
    </cfRule>
  </conditionalFormatting>
  <conditionalFormatting sqref="A31:IV31">
    <cfRule type="cellIs" dxfId="674" priority="33" stopIfTrue="1" operator="equal">
      <formula>0</formula>
    </cfRule>
  </conditionalFormatting>
  <conditionalFormatting sqref="A32:IV32">
    <cfRule type="cellIs" dxfId="673" priority="32" stopIfTrue="1" operator="lessThan">
      <formula>0.0005</formula>
    </cfRule>
    <cfRule type="cellIs" dxfId="672" priority="31" stopIfTrue="1" operator="equal">
      <formula>1</formula>
    </cfRule>
  </conditionalFormatting>
  <conditionalFormatting sqref="A33:IV33">
    <cfRule type="cellIs" dxfId="671" priority="12" stopIfTrue="1" operator="equal">
      <formula>0</formula>
    </cfRule>
  </conditionalFormatting>
  <conditionalFormatting sqref="A34:IV34">
    <cfRule type="cellIs" dxfId="670" priority="11" stopIfTrue="1" operator="lessThan">
      <formula>0.0005</formula>
    </cfRule>
    <cfRule type="cellIs" dxfId="669" priority="10" stopIfTrue="1" operator="equal">
      <formula>1</formula>
    </cfRule>
  </conditionalFormatting>
  <conditionalFormatting sqref="A35:IV35">
    <cfRule type="cellIs" dxfId="668" priority="9" stopIfTrue="1" operator="equal">
      <formula>0</formula>
    </cfRule>
  </conditionalFormatting>
  <conditionalFormatting sqref="A36:IV36">
    <cfRule type="cellIs" dxfId="667" priority="8" stopIfTrue="1" operator="lessThan">
      <formula>0.0005</formula>
    </cfRule>
    <cfRule type="cellIs" dxfId="666" priority="7" stopIfTrue="1" operator="equal">
      <formula>1</formula>
    </cfRule>
  </conditionalFormatting>
  <conditionalFormatting sqref="A37:IV37">
    <cfRule type="cellIs" dxfId="665" priority="6" stopIfTrue="1" operator="equal">
      <formula>0</formula>
    </cfRule>
  </conditionalFormatting>
  <conditionalFormatting sqref="A38:IV38">
    <cfRule type="cellIs" dxfId="664" priority="2" stopIfTrue="1" operator="equal">
      <formula>1</formula>
    </cfRule>
    <cfRule type="cellIs" dxfId="663" priority="3" stopIfTrue="1" operator="lessThan">
      <formula>0.0005</formula>
    </cfRule>
  </conditionalFormatting>
  <conditionalFormatting sqref="B7:IV7">
    <cfRule type="cellIs" dxfId="662" priority="114" stopIfTrue="1" operator="equal">
      <formula>0</formula>
    </cfRule>
  </conditionalFormatting>
  <conditionalFormatting sqref="D22">
    <cfRule type="cellIs" dxfId="661" priority="1" stopIfTrue="1" operator="equal">
      <formula>0</formula>
    </cfRule>
  </conditionalFormatting>
  <conditionalFormatting sqref="E22:IV22">
    <cfRule type="cellIs" dxfId="660" priority="62" stopIfTrue="1" operator="lessThan">
      <formula>0.0005</formula>
    </cfRule>
    <cfRule type="cellIs" dxfId="659" priority="61" stopIfTrue="1" operator="equal">
      <formula>1</formula>
    </cfRule>
  </conditionalFormatting>
  <hyperlinks>
    <hyperlink ref="E43" r:id="rId1" xr:uid="{313D81D8-CE0E-4B98-B0B3-1E9F662DAED6}"/>
    <hyperlink ref="E43:G43" r:id="rId2" display="http://dx.doi.org/10.4232/1.14582 " xr:uid="{94A3060A-78F9-4145-9255-63D0C6F63E9F}"/>
    <hyperlink ref="A45" r:id="rId3" display="Publikation und Tabellen stehen unter der Lizenz CC BY-SA DEED 4.0." xr:uid="{6617D0F8-0B13-405C-879B-98BD0B88AF5A}"/>
  </hyperlinks>
  <pageMargins left="0.78740157480314965" right="0.78740157480314965" top="0.98425196850393704" bottom="0.98425196850393704" header="0.51181102362204722" footer="0.51181102362204722"/>
  <pageSetup paperSize="9" scale="65" orientation="portrait" r:id="rId4"/>
  <headerFooter scaleWithDoc="0" alignWithMargins="0"/>
  <legacyDrawingHF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85EB-6D7A-4423-A8E2-EDA87EEBEDFD}">
  <dimension ref="A1:W47"/>
  <sheetViews>
    <sheetView view="pageBreakPreview" zoomScaleNormal="100" zoomScaleSheetLayoutView="100" workbookViewId="0">
      <selection sqref="A1:R1"/>
    </sheetView>
  </sheetViews>
  <sheetFormatPr baseColWidth="10" defaultRowHeight="12.75" x14ac:dyDescent="0.2"/>
  <cols>
    <col min="1" max="1" width="14.7109375" style="24" customWidth="1"/>
    <col min="2" max="18" width="9.7109375" style="24" customWidth="1"/>
    <col min="19" max="19" width="8.5703125" style="24" customWidth="1"/>
    <col min="20" max="20" width="0" style="24" hidden="1" customWidth="1"/>
    <col min="21" max="16384" width="11.42578125" style="24"/>
  </cols>
  <sheetData>
    <row r="1" spans="1:23" s="23" customFormat="1" ht="39.950000000000003" customHeight="1" thickBot="1" x14ac:dyDescent="0.25">
      <c r="A1" s="813" t="str">
        <f>"Tabelle 4: Finanzierung im Rechnungsjahr (in Tausend Euro) nach Ländern " &amp;Hilfswerte!B1</f>
        <v>Tabelle 4: Finanzierung im Rechnungsjahr (in Tausend Euro) nach Ländern 2019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54"/>
      <c r="T1" s="54"/>
      <c r="U1" s="54"/>
      <c r="V1" s="54"/>
      <c r="W1" s="55"/>
    </row>
    <row r="2" spans="1:23" ht="12.75" customHeight="1" x14ac:dyDescent="0.2">
      <c r="A2" s="770" t="s">
        <v>14</v>
      </c>
      <c r="B2" s="814" t="s">
        <v>98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8"/>
    </row>
    <row r="3" spans="1:23" ht="12.75" customHeight="1" x14ac:dyDescent="0.2">
      <c r="A3" s="771"/>
      <c r="B3" s="815"/>
      <c r="C3" s="819" t="s">
        <v>15</v>
      </c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819"/>
      <c r="O3" s="819"/>
      <c r="P3" s="819"/>
      <c r="Q3" s="819"/>
      <c r="R3" s="820"/>
      <c r="T3" s="24" t="s">
        <v>0</v>
      </c>
    </row>
    <row r="4" spans="1:23" ht="36.75" customHeight="1" x14ac:dyDescent="0.2">
      <c r="A4" s="771"/>
      <c r="B4" s="815"/>
      <c r="C4" s="823" t="s">
        <v>36</v>
      </c>
      <c r="D4" s="824" t="s">
        <v>29</v>
      </c>
      <c r="E4" s="824"/>
      <c r="F4" s="824"/>
      <c r="G4" s="824"/>
      <c r="H4" s="824"/>
      <c r="I4" s="823" t="s">
        <v>30</v>
      </c>
      <c r="J4" s="823"/>
      <c r="K4" s="823"/>
      <c r="L4" s="823"/>
      <c r="M4" s="823"/>
      <c r="N4" s="823"/>
      <c r="O4" s="823"/>
      <c r="P4" s="823"/>
      <c r="Q4" s="823"/>
      <c r="R4" s="825" t="s">
        <v>31</v>
      </c>
    </row>
    <row r="5" spans="1:23" ht="10.5" customHeight="1" x14ac:dyDescent="0.2">
      <c r="A5" s="771"/>
      <c r="B5" s="815"/>
      <c r="C5" s="823"/>
      <c r="D5" s="822" t="s">
        <v>25</v>
      </c>
      <c r="E5" s="821"/>
      <c r="F5" s="821"/>
      <c r="G5" s="821" t="s">
        <v>32</v>
      </c>
      <c r="H5" s="821" t="s">
        <v>14</v>
      </c>
      <c r="I5" s="821" t="s">
        <v>33</v>
      </c>
      <c r="J5" s="822" t="s">
        <v>24</v>
      </c>
      <c r="K5" s="821"/>
      <c r="L5" s="821"/>
      <c r="M5" s="812" t="s">
        <v>102</v>
      </c>
      <c r="N5" s="812" t="s">
        <v>103</v>
      </c>
      <c r="O5" s="826" t="s">
        <v>16</v>
      </c>
      <c r="P5" s="812"/>
      <c r="Q5" s="812" t="s">
        <v>37</v>
      </c>
      <c r="R5" s="825"/>
    </row>
    <row r="6" spans="1:23" s="56" customFormat="1" ht="61.5" customHeight="1" x14ac:dyDescent="0.2">
      <c r="A6" s="772"/>
      <c r="B6" s="816"/>
      <c r="C6" s="823"/>
      <c r="D6" s="545"/>
      <c r="E6" s="548" t="s">
        <v>34</v>
      </c>
      <c r="F6" s="548" t="s">
        <v>35</v>
      </c>
      <c r="G6" s="821"/>
      <c r="H6" s="821"/>
      <c r="I6" s="821"/>
      <c r="J6" s="250"/>
      <c r="K6" s="548" t="s">
        <v>469</v>
      </c>
      <c r="L6" s="548" t="s">
        <v>470</v>
      </c>
      <c r="M6" s="812"/>
      <c r="N6" s="812"/>
      <c r="O6" s="250"/>
      <c r="P6" s="548" t="s">
        <v>471</v>
      </c>
      <c r="Q6" s="812"/>
      <c r="R6" s="825"/>
    </row>
    <row r="7" spans="1:23" s="30" customFormat="1" x14ac:dyDescent="0.2">
      <c r="A7" s="827" t="s">
        <v>79</v>
      </c>
      <c r="B7" s="263">
        <v>223472.68</v>
      </c>
      <c r="C7" s="153">
        <v>93467.120999999999</v>
      </c>
      <c r="D7" s="534">
        <v>45970.925000000003</v>
      </c>
      <c r="E7" s="153">
        <v>42947.800999999999</v>
      </c>
      <c r="F7" s="153">
        <v>3023.1239999999998</v>
      </c>
      <c r="G7" s="257">
        <v>5624.3710000000001</v>
      </c>
      <c r="H7" s="136">
        <v>16077.597</v>
      </c>
      <c r="I7" s="213">
        <v>243.50200000000001</v>
      </c>
      <c r="J7" s="213">
        <v>41053.237999999998</v>
      </c>
      <c r="K7" s="214">
        <v>38760.182999999997</v>
      </c>
      <c r="L7" s="214">
        <v>2001.472</v>
      </c>
      <c r="M7" s="536">
        <v>5105.1270000000004</v>
      </c>
      <c r="N7" s="537">
        <v>1585.1510000000001</v>
      </c>
      <c r="O7" s="236">
        <v>1500.663</v>
      </c>
      <c r="P7" s="214">
        <v>1379.615</v>
      </c>
      <c r="Q7" s="258">
        <v>5446.2879999999996</v>
      </c>
      <c r="R7" s="215">
        <v>7398.6970000000001</v>
      </c>
      <c r="T7" s="57">
        <v>10747479</v>
      </c>
    </row>
    <row r="8" spans="1:23" s="31" customFormat="1" ht="11.25" customHeight="1" x14ac:dyDescent="0.2">
      <c r="A8" s="751"/>
      <c r="B8" s="253">
        <v>1</v>
      </c>
      <c r="C8" s="186">
        <v>0.41825000000000001</v>
      </c>
      <c r="D8" s="254">
        <v>0.20571</v>
      </c>
      <c r="E8" s="186">
        <v>0.93423999999999996</v>
      </c>
      <c r="F8" s="186">
        <v>6.5759999999999999E-2</v>
      </c>
      <c r="G8" s="253">
        <v>2.5170000000000001E-2</v>
      </c>
      <c r="H8" s="244">
        <v>7.1940000000000004E-2</v>
      </c>
      <c r="I8" s="254">
        <v>1.09E-3</v>
      </c>
      <c r="J8" s="254">
        <v>0.18371000000000001</v>
      </c>
      <c r="K8" s="186">
        <v>0.94413999999999998</v>
      </c>
      <c r="L8" s="186">
        <v>4.8750000000000002E-2</v>
      </c>
      <c r="M8" s="253">
        <v>2.2839999999999999E-2</v>
      </c>
      <c r="N8" s="253">
        <v>7.0899999999999999E-3</v>
      </c>
      <c r="O8" s="205">
        <v>6.7200000000000003E-3</v>
      </c>
      <c r="P8" s="186">
        <v>0.91934000000000005</v>
      </c>
      <c r="Q8" s="253">
        <v>2.4369999999999999E-2</v>
      </c>
      <c r="R8" s="286">
        <v>3.3110000000000001E-2</v>
      </c>
    </row>
    <row r="9" spans="1:23" s="30" customFormat="1" ht="12.75" customHeight="1" x14ac:dyDescent="0.2">
      <c r="A9" s="751" t="s">
        <v>80</v>
      </c>
      <c r="B9" s="268">
        <v>237094.304</v>
      </c>
      <c r="C9" s="259">
        <v>94168.036999999997</v>
      </c>
      <c r="D9" s="535">
        <v>61964.243000000002</v>
      </c>
      <c r="E9" s="259">
        <v>58847.43</v>
      </c>
      <c r="F9" s="259">
        <v>3116.8130000000001</v>
      </c>
      <c r="G9" s="260">
        <v>7298.134</v>
      </c>
      <c r="H9" s="261">
        <v>15231.983</v>
      </c>
      <c r="I9" s="210">
        <v>5058.335</v>
      </c>
      <c r="J9" s="210">
        <v>25879.887999999999</v>
      </c>
      <c r="K9" s="211">
        <v>25857.225999999999</v>
      </c>
      <c r="L9" s="211">
        <v>0</v>
      </c>
      <c r="M9" s="260">
        <v>8846.1880000000001</v>
      </c>
      <c r="N9" s="262">
        <v>0</v>
      </c>
      <c r="O9" s="255">
        <v>3775.5210000000002</v>
      </c>
      <c r="P9" s="211">
        <v>0</v>
      </c>
      <c r="Q9" s="262">
        <v>4162.848</v>
      </c>
      <c r="R9" s="212">
        <v>10709.127</v>
      </c>
      <c r="T9" s="57">
        <v>12502281</v>
      </c>
    </row>
    <row r="10" spans="1:23" s="31" customFormat="1" ht="12.75" customHeight="1" x14ac:dyDescent="0.2">
      <c r="A10" s="751"/>
      <c r="B10" s="253">
        <v>1</v>
      </c>
      <c r="C10" s="186">
        <v>0.39717999999999998</v>
      </c>
      <c r="D10" s="254">
        <v>0.26135000000000003</v>
      </c>
      <c r="E10" s="186">
        <v>0.94969999999999999</v>
      </c>
      <c r="F10" s="186">
        <v>5.0299999999999997E-2</v>
      </c>
      <c r="G10" s="253">
        <v>3.0779999999999998E-2</v>
      </c>
      <c r="H10" s="244">
        <v>6.4240000000000005E-2</v>
      </c>
      <c r="I10" s="254">
        <v>2.1329999999999998E-2</v>
      </c>
      <c r="J10" s="254">
        <v>0.10915</v>
      </c>
      <c r="K10" s="186">
        <v>0.99912000000000001</v>
      </c>
      <c r="L10" s="186" t="s">
        <v>498</v>
      </c>
      <c r="M10" s="253">
        <v>3.7310000000000003E-2</v>
      </c>
      <c r="N10" s="253" t="s">
        <v>498</v>
      </c>
      <c r="O10" s="205">
        <v>1.592E-2</v>
      </c>
      <c r="P10" s="186" t="s">
        <v>498</v>
      </c>
      <c r="Q10" s="253">
        <v>1.7559999999999999E-2</v>
      </c>
      <c r="R10" s="286">
        <v>4.5170000000000002E-2</v>
      </c>
    </row>
    <row r="11" spans="1:23" s="30" customFormat="1" ht="12.75" customHeight="1" x14ac:dyDescent="0.2">
      <c r="A11" s="751" t="s">
        <v>81</v>
      </c>
      <c r="B11" s="268">
        <v>54884.985000000001</v>
      </c>
      <c r="C11" s="259">
        <v>14512.721</v>
      </c>
      <c r="D11" s="535">
        <v>0</v>
      </c>
      <c r="E11" s="259">
        <v>0</v>
      </c>
      <c r="F11" s="259">
        <v>0</v>
      </c>
      <c r="G11" s="260">
        <v>0</v>
      </c>
      <c r="H11" s="261">
        <v>20521.62</v>
      </c>
      <c r="I11" s="210">
        <v>659.01</v>
      </c>
      <c r="J11" s="210">
        <v>12012.544</v>
      </c>
      <c r="K11" s="211">
        <v>10738.999</v>
      </c>
      <c r="L11" s="211">
        <v>821.34799999999996</v>
      </c>
      <c r="M11" s="260">
        <v>6711.5569999999998</v>
      </c>
      <c r="N11" s="262">
        <v>26.3</v>
      </c>
      <c r="O11" s="255">
        <v>185.07499999999999</v>
      </c>
      <c r="P11" s="211">
        <v>175.27199999999999</v>
      </c>
      <c r="Q11" s="262">
        <v>232.91800000000001</v>
      </c>
      <c r="R11" s="212">
        <v>23.24</v>
      </c>
      <c r="T11" s="57">
        <v>3405342</v>
      </c>
    </row>
    <row r="12" spans="1:23" s="31" customFormat="1" ht="12.75" customHeight="1" x14ac:dyDescent="0.2">
      <c r="A12" s="751"/>
      <c r="B12" s="253">
        <v>1</v>
      </c>
      <c r="C12" s="186">
        <v>0.26441999999999999</v>
      </c>
      <c r="D12" s="254" t="s">
        <v>498</v>
      </c>
      <c r="E12" s="186" t="s">
        <v>498</v>
      </c>
      <c r="F12" s="186" t="s">
        <v>498</v>
      </c>
      <c r="G12" s="253" t="s">
        <v>498</v>
      </c>
      <c r="H12" s="244">
        <v>0.37390000000000001</v>
      </c>
      <c r="I12" s="254">
        <v>1.201E-2</v>
      </c>
      <c r="J12" s="254">
        <v>0.21887000000000001</v>
      </c>
      <c r="K12" s="186">
        <v>0.89398</v>
      </c>
      <c r="L12" s="186">
        <v>6.837E-2</v>
      </c>
      <c r="M12" s="253">
        <v>0.12228</v>
      </c>
      <c r="N12" s="253">
        <v>4.8000000000000001E-4</v>
      </c>
      <c r="O12" s="205">
        <v>3.3700000000000002E-3</v>
      </c>
      <c r="P12" s="186">
        <v>0.94703000000000004</v>
      </c>
      <c r="Q12" s="253">
        <v>4.2399999999999998E-3</v>
      </c>
      <c r="R12" s="286">
        <v>4.2000000000000002E-4</v>
      </c>
    </row>
    <row r="13" spans="1:23" s="30" customFormat="1" ht="12.75" customHeight="1" x14ac:dyDescent="0.2">
      <c r="A13" s="751" t="s">
        <v>82</v>
      </c>
      <c r="B13" s="268">
        <v>16033.142</v>
      </c>
      <c r="C13" s="259">
        <v>4307.0029999999997</v>
      </c>
      <c r="D13" s="535">
        <v>1577.546</v>
      </c>
      <c r="E13" s="259">
        <v>1577.546</v>
      </c>
      <c r="F13" s="259">
        <v>0</v>
      </c>
      <c r="G13" s="260">
        <v>3537.9580000000001</v>
      </c>
      <c r="H13" s="261">
        <v>2967.1640000000002</v>
      </c>
      <c r="I13" s="210">
        <v>0</v>
      </c>
      <c r="J13" s="210">
        <v>2292.5149999999999</v>
      </c>
      <c r="K13" s="211">
        <v>1799.25</v>
      </c>
      <c r="L13" s="211">
        <v>201.92099999999999</v>
      </c>
      <c r="M13" s="260">
        <v>438.90100000000001</v>
      </c>
      <c r="N13" s="262">
        <v>102.264</v>
      </c>
      <c r="O13" s="255">
        <v>453.41699999999997</v>
      </c>
      <c r="P13" s="211">
        <v>315.76799999999997</v>
      </c>
      <c r="Q13" s="262">
        <v>240.48699999999999</v>
      </c>
      <c r="R13" s="212">
        <v>115.887</v>
      </c>
      <c r="T13" s="57">
        <v>2541950</v>
      </c>
    </row>
    <row r="14" spans="1:23" s="31" customFormat="1" ht="12.75" customHeight="1" x14ac:dyDescent="0.2">
      <c r="A14" s="751"/>
      <c r="B14" s="253">
        <v>1</v>
      </c>
      <c r="C14" s="186">
        <v>0.26862999999999998</v>
      </c>
      <c r="D14" s="254">
        <v>9.8390000000000005E-2</v>
      </c>
      <c r="E14" s="186">
        <v>1</v>
      </c>
      <c r="F14" s="186" t="s">
        <v>498</v>
      </c>
      <c r="G14" s="253">
        <v>0.22067000000000001</v>
      </c>
      <c r="H14" s="244">
        <v>0.18506</v>
      </c>
      <c r="I14" s="254" t="s">
        <v>498</v>
      </c>
      <c r="J14" s="254">
        <v>0.14299000000000001</v>
      </c>
      <c r="K14" s="186">
        <v>0.78483999999999998</v>
      </c>
      <c r="L14" s="186">
        <v>8.8080000000000006E-2</v>
      </c>
      <c r="M14" s="253">
        <v>2.7369999999999998E-2</v>
      </c>
      <c r="N14" s="253">
        <v>6.3800000000000003E-3</v>
      </c>
      <c r="O14" s="205">
        <v>2.828E-2</v>
      </c>
      <c r="P14" s="186">
        <v>0.69642000000000004</v>
      </c>
      <c r="Q14" s="253">
        <v>1.4999999999999999E-2</v>
      </c>
      <c r="R14" s="286">
        <v>7.2300000000000003E-3</v>
      </c>
    </row>
    <row r="15" spans="1:23" s="30" customFormat="1" ht="12.75" customHeight="1" x14ac:dyDescent="0.2">
      <c r="A15" s="751" t="s">
        <v>83</v>
      </c>
      <c r="B15" s="268">
        <v>15372.601000000001</v>
      </c>
      <c r="C15" s="259">
        <v>3434.788</v>
      </c>
      <c r="D15" s="535">
        <v>5278.3980000000001</v>
      </c>
      <c r="E15" s="259">
        <v>5278.3980000000001</v>
      </c>
      <c r="F15" s="259">
        <v>0</v>
      </c>
      <c r="G15" s="260">
        <v>0</v>
      </c>
      <c r="H15" s="261">
        <v>261.93299999999999</v>
      </c>
      <c r="I15" s="210">
        <v>0</v>
      </c>
      <c r="J15" s="210">
        <v>3607.9949999999999</v>
      </c>
      <c r="K15" s="211">
        <v>3607.9949999999999</v>
      </c>
      <c r="L15" s="211">
        <v>0</v>
      </c>
      <c r="M15" s="260">
        <v>297.92599999999999</v>
      </c>
      <c r="N15" s="262">
        <v>364.13600000000002</v>
      </c>
      <c r="O15" s="255">
        <v>1275.1959999999999</v>
      </c>
      <c r="P15" s="211">
        <v>1275.1959999999999</v>
      </c>
      <c r="Q15" s="262">
        <v>0</v>
      </c>
      <c r="R15" s="212">
        <v>852.22900000000004</v>
      </c>
      <c r="T15" s="57">
        <v>662940</v>
      </c>
    </row>
    <row r="16" spans="1:23" s="31" customFormat="1" ht="12.75" customHeight="1" x14ac:dyDescent="0.2">
      <c r="A16" s="751"/>
      <c r="B16" s="253">
        <v>1</v>
      </c>
      <c r="C16" s="186">
        <v>0.22344</v>
      </c>
      <c r="D16" s="254">
        <v>0.34336</v>
      </c>
      <c r="E16" s="186">
        <v>1</v>
      </c>
      <c r="F16" s="186" t="s">
        <v>498</v>
      </c>
      <c r="G16" s="253" t="s">
        <v>498</v>
      </c>
      <c r="H16" s="244">
        <v>1.704E-2</v>
      </c>
      <c r="I16" s="254" t="s">
        <v>498</v>
      </c>
      <c r="J16" s="254">
        <v>0.23469999999999999</v>
      </c>
      <c r="K16" s="186">
        <v>1</v>
      </c>
      <c r="L16" s="186" t="s">
        <v>498</v>
      </c>
      <c r="M16" s="253">
        <v>1.9380000000000001E-2</v>
      </c>
      <c r="N16" s="253">
        <v>2.3689999999999999E-2</v>
      </c>
      <c r="O16" s="205">
        <v>8.2949999999999996E-2</v>
      </c>
      <c r="P16" s="186">
        <v>1</v>
      </c>
      <c r="Q16" s="253" t="s">
        <v>498</v>
      </c>
      <c r="R16" s="286">
        <v>5.5440000000000003E-2</v>
      </c>
    </row>
    <row r="17" spans="1:20" s="30" customFormat="1" ht="12.75" customHeight="1" x14ac:dyDescent="0.2">
      <c r="A17" s="751" t="s">
        <v>84</v>
      </c>
      <c r="B17" s="268">
        <v>22224.058000000001</v>
      </c>
      <c r="C17" s="259">
        <v>8169.3159999999998</v>
      </c>
      <c r="D17" s="535">
        <v>0</v>
      </c>
      <c r="E17" s="259">
        <v>0</v>
      </c>
      <c r="F17" s="259">
        <v>0</v>
      </c>
      <c r="G17" s="260">
        <v>0</v>
      </c>
      <c r="H17" s="261">
        <v>7527</v>
      </c>
      <c r="I17" s="210">
        <v>0</v>
      </c>
      <c r="J17" s="210">
        <v>4319.5450000000001</v>
      </c>
      <c r="K17" s="211">
        <v>2344.31</v>
      </c>
      <c r="L17" s="211">
        <v>1010.612</v>
      </c>
      <c r="M17" s="260">
        <v>328.899</v>
      </c>
      <c r="N17" s="262">
        <v>0</v>
      </c>
      <c r="O17" s="255">
        <v>49.343000000000004</v>
      </c>
      <c r="P17" s="211">
        <v>0</v>
      </c>
      <c r="Q17" s="262">
        <v>667.21900000000005</v>
      </c>
      <c r="R17" s="212">
        <v>1162.7360000000001</v>
      </c>
      <c r="T17" s="57">
        <v>1760322</v>
      </c>
    </row>
    <row r="18" spans="1:20" s="31" customFormat="1" ht="12.75" customHeight="1" x14ac:dyDescent="0.2">
      <c r="A18" s="751"/>
      <c r="B18" s="253">
        <v>1</v>
      </c>
      <c r="C18" s="186">
        <v>0.36758999999999997</v>
      </c>
      <c r="D18" s="254" t="s">
        <v>498</v>
      </c>
      <c r="E18" s="186" t="s">
        <v>498</v>
      </c>
      <c r="F18" s="186" t="s">
        <v>498</v>
      </c>
      <c r="G18" s="253" t="s">
        <v>498</v>
      </c>
      <c r="H18" s="244">
        <v>0.33868999999999999</v>
      </c>
      <c r="I18" s="254" t="s">
        <v>498</v>
      </c>
      <c r="J18" s="254">
        <v>0.19436</v>
      </c>
      <c r="K18" s="186">
        <v>0.54271999999999998</v>
      </c>
      <c r="L18" s="186">
        <v>0.23396</v>
      </c>
      <c r="M18" s="253">
        <v>1.4800000000000001E-2</v>
      </c>
      <c r="N18" s="253" t="s">
        <v>498</v>
      </c>
      <c r="O18" s="205">
        <v>2.2200000000000002E-3</v>
      </c>
      <c r="P18" s="186" t="s">
        <v>498</v>
      </c>
      <c r="Q18" s="253">
        <v>3.0020000000000002E-2</v>
      </c>
      <c r="R18" s="286">
        <v>5.2319999999999998E-2</v>
      </c>
    </row>
    <row r="19" spans="1:20" s="30" customFormat="1" ht="12.75" customHeight="1" x14ac:dyDescent="0.2">
      <c r="A19" s="751" t="s">
        <v>85</v>
      </c>
      <c r="B19" s="268">
        <v>112755.17200000001</v>
      </c>
      <c r="C19" s="259">
        <v>33965.936999999998</v>
      </c>
      <c r="D19" s="535">
        <v>22498.258999999998</v>
      </c>
      <c r="E19" s="259">
        <v>22487.391</v>
      </c>
      <c r="F19" s="259">
        <v>10.868</v>
      </c>
      <c r="G19" s="260">
        <v>11316.745000000001</v>
      </c>
      <c r="H19" s="261">
        <v>5952</v>
      </c>
      <c r="I19" s="210">
        <v>3996.4470000000001</v>
      </c>
      <c r="J19" s="210">
        <v>22199.221000000001</v>
      </c>
      <c r="K19" s="211">
        <v>19600.593000000001</v>
      </c>
      <c r="L19" s="211">
        <v>1675.826</v>
      </c>
      <c r="M19" s="260">
        <v>2886.3090000000002</v>
      </c>
      <c r="N19" s="262">
        <v>3969.5619999999999</v>
      </c>
      <c r="O19" s="255">
        <v>824.774</v>
      </c>
      <c r="P19" s="211">
        <v>517.18499999999995</v>
      </c>
      <c r="Q19" s="262">
        <v>1218.923</v>
      </c>
      <c r="R19" s="212">
        <v>3926.9949999999999</v>
      </c>
      <c r="T19" s="57">
        <v>6070425</v>
      </c>
    </row>
    <row r="20" spans="1:20" s="31" customFormat="1" ht="12.75" customHeight="1" x14ac:dyDescent="0.2">
      <c r="A20" s="751"/>
      <c r="B20" s="253">
        <v>1</v>
      </c>
      <c r="C20" s="186">
        <v>0.30124000000000001</v>
      </c>
      <c r="D20" s="254">
        <v>0.19953000000000001</v>
      </c>
      <c r="E20" s="186">
        <v>0.99951999999999996</v>
      </c>
      <c r="F20" s="186">
        <v>4.8000000000000001E-4</v>
      </c>
      <c r="G20" s="253">
        <v>0.10037</v>
      </c>
      <c r="H20" s="244">
        <v>5.2789999999999997E-2</v>
      </c>
      <c r="I20" s="254">
        <v>3.5439999999999999E-2</v>
      </c>
      <c r="J20" s="254">
        <v>0.19688</v>
      </c>
      <c r="K20" s="186">
        <v>0.88293999999999995</v>
      </c>
      <c r="L20" s="186">
        <v>7.5490000000000002E-2</v>
      </c>
      <c r="M20" s="253">
        <v>2.5600000000000001E-2</v>
      </c>
      <c r="N20" s="253">
        <v>3.5209999999999998E-2</v>
      </c>
      <c r="O20" s="205">
        <v>7.3099999999999997E-3</v>
      </c>
      <c r="P20" s="186">
        <v>0.62705999999999995</v>
      </c>
      <c r="Q20" s="253">
        <v>1.081E-2</v>
      </c>
      <c r="R20" s="286">
        <v>3.483E-2</v>
      </c>
    </row>
    <row r="21" spans="1:20" s="30" customFormat="1" ht="12.75" customHeight="1" x14ac:dyDescent="0.2">
      <c r="A21" s="751" t="s">
        <v>86</v>
      </c>
      <c r="B21" s="268">
        <v>12034.812</v>
      </c>
      <c r="C21" s="259">
        <v>2641.442</v>
      </c>
      <c r="D21" s="535">
        <v>1542.6120000000001</v>
      </c>
      <c r="E21" s="259">
        <v>1542.6120000000001</v>
      </c>
      <c r="F21" s="259">
        <v>0</v>
      </c>
      <c r="G21" s="260">
        <v>3150.614</v>
      </c>
      <c r="H21" s="261">
        <v>2557.0079999999998</v>
      </c>
      <c r="I21" s="210">
        <v>0</v>
      </c>
      <c r="J21" s="210">
        <v>1788.3040000000001</v>
      </c>
      <c r="K21" s="211">
        <v>1710.1559999999999</v>
      </c>
      <c r="L21" s="211">
        <v>0.14699999999999999</v>
      </c>
      <c r="M21" s="260">
        <v>123.584</v>
      </c>
      <c r="N21" s="262">
        <v>0</v>
      </c>
      <c r="O21" s="255">
        <v>0</v>
      </c>
      <c r="P21" s="211">
        <v>0</v>
      </c>
      <c r="Q21" s="262">
        <v>76.798000000000002</v>
      </c>
      <c r="R21" s="212">
        <v>154.44999999999999</v>
      </c>
      <c r="T21" s="57">
        <v>1687107</v>
      </c>
    </row>
    <row r="22" spans="1:20" s="31" customFormat="1" ht="12.75" customHeight="1" x14ac:dyDescent="0.2">
      <c r="A22" s="751"/>
      <c r="B22" s="253">
        <v>1</v>
      </c>
      <c r="C22" s="186">
        <v>0.21948000000000001</v>
      </c>
      <c r="D22" s="254">
        <v>0.12817999999999999</v>
      </c>
      <c r="E22" s="186">
        <v>1</v>
      </c>
      <c r="F22" s="186" t="s">
        <v>498</v>
      </c>
      <c r="G22" s="253">
        <v>0.26179000000000002</v>
      </c>
      <c r="H22" s="244">
        <v>0.21246999999999999</v>
      </c>
      <c r="I22" s="254" t="s">
        <v>498</v>
      </c>
      <c r="J22" s="254">
        <v>0.14859</v>
      </c>
      <c r="K22" s="186">
        <v>0.95630000000000004</v>
      </c>
      <c r="L22" s="186">
        <v>8.0000000000000007E-5</v>
      </c>
      <c r="M22" s="253">
        <v>1.027E-2</v>
      </c>
      <c r="N22" s="253" t="s">
        <v>498</v>
      </c>
      <c r="O22" s="205" t="s">
        <v>498</v>
      </c>
      <c r="P22" s="186" t="s">
        <v>498</v>
      </c>
      <c r="Q22" s="253">
        <v>6.3800000000000003E-3</v>
      </c>
      <c r="R22" s="286">
        <v>1.2829999999999999E-2</v>
      </c>
    </row>
    <row r="23" spans="1:20" s="30" customFormat="1" ht="12.75" customHeight="1" x14ac:dyDescent="0.2">
      <c r="A23" s="751" t="s">
        <v>87</v>
      </c>
      <c r="B23" s="268">
        <v>229395.08300000001</v>
      </c>
      <c r="C23" s="259">
        <v>44563.928999999996</v>
      </c>
      <c r="D23" s="535">
        <v>20902.920999999998</v>
      </c>
      <c r="E23" s="259">
        <v>16699.406999999999</v>
      </c>
      <c r="F23" s="259">
        <v>4203.5140000000001</v>
      </c>
      <c r="G23" s="260">
        <v>10177.706</v>
      </c>
      <c r="H23" s="261">
        <v>22339.201000000001</v>
      </c>
      <c r="I23" s="210">
        <v>21358.911</v>
      </c>
      <c r="J23" s="210">
        <v>38483.557000000001</v>
      </c>
      <c r="K23" s="211">
        <v>29589.949000000001</v>
      </c>
      <c r="L23" s="211">
        <v>4415.6610000000001</v>
      </c>
      <c r="M23" s="260">
        <v>18645.811000000002</v>
      </c>
      <c r="N23" s="262">
        <v>22422.441999999999</v>
      </c>
      <c r="O23" s="255">
        <v>7508.9849999999997</v>
      </c>
      <c r="P23" s="211">
        <v>6213.232</v>
      </c>
      <c r="Q23" s="262">
        <v>2776.11</v>
      </c>
      <c r="R23" s="212">
        <v>20215.509999999998</v>
      </c>
      <c r="T23" s="57">
        <v>7987161</v>
      </c>
    </row>
    <row r="24" spans="1:20" s="31" customFormat="1" ht="12.75" customHeight="1" x14ac:dyDescent="0.2">
      <c r="A24" s="751"/>
      <c r="B24" s="253">
        <v>1</v>
      </c>
      <c r="C24" s="186">
        <v>0.19427</v>
      </c>
      <c r="D24" s="254">
        <v>9.1120000000000007E-2</v>
      </c>
      <c r="E24" s="186">
        <v>0.79890000000000005</v>
      </c>
      <c r="F24" s="186">
        <v>0.2011</v>
      </c>
      <c r="G24" s="253">
        <v>4.437E-2</v>
      </c>
      <c r="H24" s="244">
        <v>9.7379999999999994E-2</v>
      </c>
      <c r="I24" s="254">
        <v>9.3109999999999998E-2</v>
      </c>
      <c r="J24" s="254">
        <v>0.16775999999999999</v>
      </c>
      <c r="K24" s="186">
        <v>0.76890000000000003</v>
      </c>
      <c r="L24" s="186">
        <v>0.11473999999999999</v>
      </c>
      <c r="M24" s="253">
        <v>8.1280000000000005E-2</v>
      </c>
      <c r="N24" s="253">
        <v>9.7750000000000004E-2</v>
      </c>
      <c r="O24" s="205">
        <v>3.2730000000000002E-2</v>
      </c>
      <c r="P24" s="186">
        <v>0.82743999999999995</v>
      </c>
      <c r="Q24" s="253">
        <v>1.21E-2</v>
      </c>
      <c r="R24" s="286">
        <v>8.813E-2</v>
      </c>
    </row>
    <row r="25" spans="1:20" s="30" customFormat="1" ht="12.75" customHeight="1" x14ac:dyDescent="0.2">
      <c r="A25" s="751" t="s">
        <v>88</v>
      </c>
      <c r="B25" s="268">
        <v>269036.147</v>
      </c>
      <c r="C25" s="259">
        <v>60607.084999999999</v>
      </c>
      <c r="D25" s="535">
        <v>73365.290999999997</v>
      </c>
      <c r="E25" s="259">
        <v>54869.718999999997</v>
      </c>
      <c r="F25" s="259">
        <v>18495.572</v>
      </c>
      <c r="G25" s="260">
        <v>2555.8319999999999</v>
      </c>
      <c r="H25" s="261">
        <v>50650.538999999997</v>
      </c>
      <c r="I25" s="210">
        <v>5090.866</v>
      </c>
      <c r="J25" s="210">
        <v>57078.968000000001</v>
      </c>
      <c r="K25" s="211">
        <v>51294.845999999998</v>
      </c>
      <c r="L25" s="211">
        <v>2731.357</v>
      </c>
      <c r="M25" s="260">
        <v>5377.2470000000003</v>
      </c>
      <c r="N25" s="262">
        <v>1095.575</v>
      </c>
      <c r="O25" s="255">
        <v>3347.8679999999999</v>
      </c>
      <c r="P25" s="211">
        <v>2591.8710000000001</v>
      </c>
      <c r="Q25" s="262">
        <v>3015.6669999999999</v>
      </c>
      <c r="R25" s="212">
        <v>6851.2089999999998</v>
      </c>
      <c r="T25" s="57">
        <v>18009453</v>
      </c>
    </row>
    <row r="26" spans="1:20" s="31" customFormat="1" ht="12.75" customHeight="1" x14ac:dyDescent="0.2">
      <c r="A26" s="751"/>
      <c r="B26" s="253">
        <v>1</v>
      </c>
      <c r="C26" s="186">
        <v>0.22527</v>
      </c>
      <c r="D26" s="254">
        <v>0.2727</v>
      </c>
      <c r="E26" s="186">
        <v>0.74790000000000001</v>
      </c>
      <c r="F26" s="186">
        <v>0.25209999999999999</v>
      </c>
      <c r="G26" s="253">
        <v>9.4999999999999998E-3</v>
      </c>
      <c r="H26" s="244">
        <v>0.18826999999999999</v>
      </c>
      <c r="I26" s="254">
        <v>1.8919999999999999E-2</v>
      </c>
      <c r="J26" s="254">
        <v>0.21215999999999999</v>
      </c>
      <c r="K26" s="186">
        <v>0.89866000000000001</v>
      </c>
      <c r="L26" s="186">
        <v>4.7849999999999997E-2</v>
      </c>
      <c r="M26" s="253">
        <v>1.9990000000000001E-2</v>
      </c>
      <c r="N26" s="253">
        <v>4.0699999999999998E-3</v>
      </c>
      <c r="O26" s="205">
        <v>1.244E-2</v>
      </c>
      <c r="P26" s="186">
        <v>0.77419000000000004</v>
      </c>
      <c r="Q26" s="253">
        <v>1.1209999999999999E-2</v>
      </c>
      <c r="R26" s="286">
        <v>2.547E-2</v>
      </c>
    </row>
    <row r="27" spans="1:20" s="30" customFormat="1" ht="12.75" customHeight="1" x14ac:dyDescent="0.2">
      <c r="A27" s="751" t="s">
        <v>89</v>
      </c>
      <c r="B27" s="268">
        <v>51915.574999999997</v>
      </c>
      <c r="C27" s="259">
        <v>18712.758000000002</v>
      </c>
      <c r="D27" s="535">
        <v>6616.7960000000003</v>
      </c>
      <c r="E27" s="259">
        <v>6597.5959999999995</v>
      </c>
      <c r="F27" s="259">
        <v>19.2</v>
      </c>
      <c r="G27" s="260">
        <v>2710.0630000000001</v>
      </c>
      <c r="H27" s="261">
        <v>5807.7870000000003</v>
      </c>
      <c r="I27" s="210">
        <v>243.678</v>
      </c>
      <c r="J27" s="210">
        <v>12574.346</v>
      </c>
      <c r="K27" s="211">
        <v>11185.33</v>
      </c>
      <c r="L27" s="211">
        <v>656.93799999999999</v>
      </c>
      <c r="M27" s="260">
        <v>1714.279</v>
      </c>
      <c r="N27" s="262">
        <v>1094.4369999999999</v>
      </c>
      <c r="O27" s="255">
        <v>615.16200000000003</v>
      </c>
      <c r="P27" s="211">
        <v>204.94300000000001</v>
      </c>
      <c r="Q27" s="262">
        <v>475.55599999999998</v>
      </c>
      <c r="R27" s="212">
        <v>1350.713</v>
      </c>
      <c r="T27" s="57">
        <v>4048926</v>
      </c>
    </row>
    <row r="28" spans="1:20" s="31" customFormat="1" ht="12.75" customHeight="1" x14ac:dyDescent="0.2">
      <c r="A28" s="751"/>
      <c r="B28" s="253">
        <v>1</v>
      </c>
      <c r="C28" s="186">
        <v>0.36044999999999999</v>
      </c>
      <c r="D28" s="254">
        <v>0.12745000000000001</v>
      </c>
      <c r="E28" s="186">
        <v>0.99709999999999999</v>
      </c>
      <c r="F28" s="186">
        <v>2.8999999999999998E-3</v>
      </c>
      <c r="G28" s="253">
        <v>5.2200000000000003E-2</v>
      </c>
      <c r="H28" s="244">
        <v>0.11187</v>
      </c>
      <c r="I28" s="254">
        <v>4.6899999999999997E-3</v>
      </c>
      <c r="J28" s="254">
        <v>0.24221000000000001</v>
      </c>
      <c r="K28" s="186">
        <v>0.88954</v>
      </c>
      <c r="L28" s="186">
        <v>5.2240000000000002E-2</v>
      </c>
      <c r="M28" s="253">
        <v>3.3020000000000001E-2</v>
      </c>
      <c r="N28" s="253">
        <v>2.1080000000000002E-2</v>
      </c>
      <c r="O28" s="205">
        <v>1.1849999999999999E-2</v>
      </c>
      <c r="P28" s="186">
        <v>0.33315</v>
      </c>
      <c r="Q28" s="253">
        <v>9.1599999999999997E-3</v>
      </c>
      <c r="R28" s="286">
        <v>2.6020000000000001E-2</v>
      </c>
    </row>
    <row r="29" spans="1:20" s="30" customFormat="1" ht="12.75" customHeight="1" x14ac:dyDescent="0.2">
      <c r="A29" s="751" t="s">
        <v>90</v>
      </c>
      <c r="B29" s="268">
        <v>13512.424999999999</v>
      </c>
      <c r="C29" s="259">
        <v>2999.279</v>
      </c>
      <c r="D29" s="535">
        <v>1674.7190000000001</v>
      </c>
      <c r="E29" s="259">
        <v>1674.7190000000001</v>
      </c>
      <c r="F29" s="259">
        <v>0</v>
      </c>
      <c r="G29" s="260">
        <v>2413.165</v>
      </c>
      <c r="H29" s="261">
        <v>2043.3440000000001</v>
      </c>
      <c r="I29" s="210">
        <v>895.02800000000002</v>
      </c>
      <c r="J29" s="210">
        <v>2887.085</v>
      </c>
      <c r="K29" s="211">
        <v>2870.2260000000001</v>
      </c>
      <c r="L29" s="211">
        <v>2.1720000000000002</v>
      </c>
      <c r="M29" s="260">
        <v>65.28</v>
      </c>
      <c r="N29" s="262">
        <v>0.5</v>
      </c>
      <c r="O29" s="255">
        <v>52.024999999999999</v>
      </c>
      <c r="P29" s="211">
        <v>28.975999999999999</v>
      </c>
      <c r="Q29" s="262">
        <v>70.722999999999999</v>
      </c>
      <c r="R29" s="212">
        <v>411.27699999999999</v>
      </c>
      <c r="T29" s="57">
        <v>1039595</v>
      </c>
    </row>
    <row r="30" spans="1:20" s="31" customFormat="1" ht="12.75" customHeight="1" x14ac:dyDescent="0.2">
      <c r="A30" s="751"/>
      <c r="B30" s="253">
        <v>1</v>
      </c>
      <c r="C30" s="186">
        <v>0.22195999999999999</v>
      </c>
      <c r="D30" s="254">
        <v>0.12393999999999999</v>
      </c>
      <c r="E30" s="186">
        <v>1</v>
      </c>
      <c r="F30" s="186" t="s">
        <v>498</v>
      </c>
      <c r="G30" s="253">
        <v>0.17859</v>
      </c>
      <c r="H30" s="244">
        <v>0.15121999999999999</v>
      </c>
      <c r="I30" s="254">
        <v>6.6239999999999993E-2</v>
      </c>
      <c r="J30" s="254">
        <v>0.21365999999999999</v>
      </c>
      <c r="K30" s="186">
        <v>0.99416000000000004</v>
      </c>
      <c r="L30" s="186">
        <v>7.5000000000000002E-4</v>
      </c>
      <c r="M30" s="253">
        <v>4.8300000000000001E-3</v>
      </c>
      <c r="N30" s="253">
        <v>4.0000000000000003E-5</v>
      </c>
      <c r="O30" s="205">
        <v>3.8500000000000001E-3</v>
      </c>
      <c r="P30" s="186">
        <v>0.55696000000000001</v>
      </c>
      <c r="Q30" s="253">
        <v>5.2300000000000003E-3</v>
      </c>
      <c r="R30" s="286">
        <v>3.0439999999999998E-2</v>
      </c>
    </row>
    <row r="31" spans="1:20" s="30" customFormat="1" ht="12.75" customHeight="1" x14ac:dyDescent="0.2">
      <c r="A31" s="751" t="s">
        <v>91</v>
      </c>
      <c r="B31" s="268">
        <v>33145.553</v>
      </c>
      <c r="C31" s="259">
        <v>11608.449000000001</v>
      </c>
      <c r="D31" s="535">
        <v>3759.4789999999998</v>
      </c>
      <c r="E31" s="259">
        <v>3759.4789999999998</v>
      </c>
      <c r="F31" s="259">
        <v>0</v>
      </c>
      <c r="G31" s="260">
        <v>3793.4879999999998</v>
      </c>
      <c r="H31" s="261">
        <v>5277.5020000000004</v>
      </c>
      <c r="I31" s="210">
        <v>0</v>
      </c>
      <c r="J31" s="210">
        <v>5817.616</v>
      </c>
      <c r="K31" s="211">
        <v>5027.2460000000001</v>
      </c>
      <c r="L31" s="211">
        <v>790.37</v>
      </c>
      <c r="M31" s="260">
        <v>617.14800000000002</v>
      </c>
      <c r="N31" s="262">
        <v>35.686999999999998</v>
      </c>
      <c r="O31" s="255">
        <v>11.686999999999999</v>
      </c>
      <c r="P31" s="211">
        <v>11.686999999999999</v>
      </c>
      <c r="Q31" s="262">
        <v>823.62300000000005</v>
      </c>
      <c r="R31" s="212">
        <v>1400.874</v>
      </c>
      <c r="T31" s="57">
        <v>4234014</v>
      </c>
    </row>
    <row r="32" spans="1:20" s="31" customFormat="1" ht="12.75" customHeight="1" x14ac:dyDescent="0.2">
      <c r="A32" s="751"/>
      <c r="B32" s="253">
        <v>1</v>
      </c>
      <c r="C32" s="186">
        <v>0.35022999999999999</v>
      </c>
      <c r="D32" s="254">
        <v>0.11342000000000001</v>
      </c>
      <c r="E32" s="186">
        <v>1</v>
      </c>
      <c r="F32" s="186" t="s">
        <v>498</v>
      </c>
      <c r="G32" s="253">
        <v>0.11445</v>
      </c>
      <c r="H32" s="244">
        <v>0.15922</v>
      </c>
      <c r="I32" s="254" t="s">
        <v>498</v>
      </c>
      <c r="J32" s="254">
        <v>0.17552000000000001</v>
      </c>
      <c r="K32" s="186">
        <v>0.86414000000000002</v>
      </c>
      <c r="L32" s="186">
        <v>0.13586000000000001</v>
      </c>
      <c r="M32" s="253">
        <v>1.8620000000000001E-2</v>
      </c>
      <c r="N32" s="253">
        <v>1.08E-3</v>
      </c>
      <c r="O32" s="205">
        <v>3.5E-4</v>
      </c>
      <c r="P32" s="186">
        <v>1</v>
      </c>
      <c r="Q32" s="253">
        <v>2.4850000000000001E-2</v>
      </c>
      <c r="R32" s="286">
        <v>4.2259999999999999E-2</v>
      </c>
    </row>
    <row r="33" spans="1:20" s="30" customFormat="1" ht="12.75" customHeight="1" x14ac:dyDescent="0.2">
      <c r="A33" s="751" t="s">
        <v>92</v>
      </c>
      <c r="B33" s="268">
        <v>15139.857</v>
      </c>
      <c r="C33" s="259">
        <v>3752.0320000000002</v>
      </c>
      <c r="D33" s="535">
        <v>1216.9939999999999</v>
      </c>
      <c r="E33" s="259">
        <v>1216.9939999999999</v>
      </c>
      <c r="F33" s="259">
        <v>0</v>
      </c>
      <c r="G33" s="260">
        <v>3942.1329999999998</v>
      </c>
      <c r="H33" s="261">
        <v>1577.8209999999999</v>
      </c>
      <c r="I33" s="210">
        <v>90.114999999999995</v>
      </c>
      <c r="J33" s="210">
        <v>3586.0340000000001</v>
      </c>
      <c r="K33" s="211">
        <v>3113.3739999999998</v>
      </c>
      <c r="L33" s="211">
        <v>211.512</v>
      </c>
      <c r="M33" s="260">
        <v>93.766999999999996</v>
      </c>
      <c r="N33" s="262">
        <v>73.174999999999997</v>
      </c>
      <c r="O33" s="255">
        <v>458.40800000000002</v>
      </c>
      <c r="P33" s="211">
        <v>457.74799999999999</v>
      </c>
      <c r="Q33" s="262">
        <v>1.24</v>
      </c>
      <c r="R33" s="212">
        <v>348.13799999999998</v>
      </c>
      <c r="T33" s="57">
        <v>2428519</v>
      </c>
    </row>
    <row r="34" spans="1:20" s="31" customFormat="1" ht="12.75" customHeight="1" x14ac:dyDescent="0.2">
      <c r="A34" s="751"/>
      <c r="B34" s="253">
        <v>1</v>
      </c>
      <c r="C34" s="186">
        <v>0.24782000000000001</v>
      </c>
      <c r="D34" s="254">
        <v>8.0379999999999993E-2</v>
      </c>
      <c r="E34" s="186">
        <v>1</v>
      </c>
      <c r="F34" s="186" t="s">
        <v>498</v>
      </c>
      <c r="G34" s="253">
        <v>0.26038</v>
      </c>
      <c r="H34" s="244">
        <v>0.10421999999999999</v>
      </c>
      <c r="I34" s="254">
        <v>5.9500000000000004E-3</v>
      </c>
      <c r="J34" s="254">
        <v>0.23685999999999999</v>
      </c>
      <c r="K34" s="186">
        <v>0.86819000000000002</v>
      </c>
      <c r="L34" s="186">
        <v>5.8979999999999998E-2</v>
      </c>
      <c r="M34" s="253">
        <v>6.1900000000000002E-3</v>
      </c>
      <c r="N34" s="253">
        <v>4.8300000000000001E-3</v>
      </c>
      <c r="O34" s="205">
        <v>3.0280000000000001E-2</v>
      </c>
      <c r="P34" s="186">
        <v>0.99856</v>
      </c>
      <c r="Q34" s="253">
        <v>8.0000000000000007E-5</v>
      </c>
      <c r="R34" s="286">
        <v>2.299E-2</v>
      </c>
    </row>
    <row r="35" spans="1:20" s="30" customFormat="1" ht="12.75" customHeight="1" x14ac:dyDescent="0.2">
      <c r="A35" s="751" t="s">
        <v>93</v>
      </c>
      <c r="B35" s="268">
        <v>51529.851999999999</v>
      </c>
      <c r="C35" s="259">
        <v>15198.333000000001</v>
      </c>
      <c r="D35" s="535">
        <v>14604.629000000001</v>
      </c>
      <c r="E35" s="259">
        <v>13847.196</v>
      </c>
      <c r="F35" s="259">
        <v>757.43299999999999</v>
      </c>
      <c r="G35" s="260">
        <v>813.94</v>
      </c>
      <c r="H35" s="261">
        <v>1551.539</v>
      </c>
      <c r="I35" s="210">
        <v>122.979</v>
      </c>
      <c r="J35" s="210">
        <v>12669.467000000001</v>
      </c>
      <c r="K35" s="211">
        <v>10923.026</v>
      </c>
      <c r="L35" s="211">
        <v>120.48</v>
      </c>
      <c r="M35" s="260">
        <v>1707.154</v>
      </c>
      <c r="N35" s="262">
        <v>403.029</v>
      </c>
      <c r="O35" s="255">
        <v>719.221</v>
      </c>
      <c r="P35" s="211">
        <v>301.822</v>
      </c>
      <c r="Q35" s="262">
        <v>1145.779</v>
      </c>
      <c r="R35" s="212">
        <v>2593.7820000000002</v>
      </c>
      <c r="T35" s="57">
        <v>2834641</v>
      </c>
    </row>
    <row r="36" spans="1:20" s="31" customFormat="1" ht="12.75" customHeight="1" x14ac:dyDescent="0.2">
      <c r="A36" s="751"/>
      <c r="B36" s="253">
        <v>1</v>
      </c>
      <c r="C36" s="186">
        <v>0.29493999999999998</v>
      </c>
      <c r="D36" s="254">
        <v>0.28342000000000001</v>
      </c>
      <c r="E36" s="186">
        <v>0.94813999999999998</v>
      </c>
      <c r="F36" s="186">
        <v>5.1860000000000003E-2</v>
      </c>
      <c r="G36" s="253">
        <v>1.5800000000000002E-2</v>
      </c>
      <c r="H36" s="244">
        <v>3.0110000000000001E-2</v>
      </c>
      <c r="I36" s="254">
        <v>2.3900000000000002E-3</v>
      </c>
      <c r="J36" s="254">
        <v>0.24587000000000001</v>
      </c>
      <c r="K36" s="186">
        <v>0.86214999999999997</v>
      </c>
      <c r="L36" s="186">
        <v>9.5099999999999994E-3</v>
      </c>
      <c r="M36" s="253">
        <v>3.313E-2</v>
      </c>
      <c r="N36" s="253">
        <v>7.8200000000000006E-3</v>
      </c>
      <c r="O36" s="205">
        <v>1.396E-2</v>
      </c>
      <c r="P36" s="186">
        <v>0.41965000000000002</v>
      </c>
      <c r="Q36" s="253">
        <v>2.2239999999999999E-2</v>
      </c>
      <c r="R36" s="286">
        <v>5.0340000000000003E-2</v>
      </c>
    </row>
    <row r="37" spans="1:20" s="30" customFormat="1" ht="12.75" customHeight="1" x14ac:dyDescent="0.2">
      <c r="A37" s="780" t="s">
        <v>94</v>
      </c>
      <c r="B37" s="268">
        <v>21525.050999999999</v>
      </c>
      <c r="C37" s="259">
        <v>4579.5879999999997</v>
      </c>
      <c r="D37" s="535">
        <v>1936.8720000000001</v>
      </c>
      <c r="E37" s="259">
        <v>1936.8720000000001</v>
      </c>
      <c r="F37" s="259">
        <v>0</v>
      </c>
      <c r="G37" s="260">
        <v>2716.665</v>
      </c>
      <c r="H37" s="261">
        <v>4934.67</v>
      </c>
      <c r="I37" s="210">
        <v>0</v>
      </c>
      <c r="J37" s="210">
        <v>4470.1809999999996</v>
      </c>
      <c r="K37" s="211">
        <v>3522.819</v>
      </c>
      <c r="L37" s="211">
        <v>194.99700000000001</v>
      </c>
      <c r="M37" s="260">
        <v>1969.4639999999999</v>
      </c>
      <c r="N37" s="262">
        <v>0</v>
      </c>
      <c r="O37" s="255">
        <v>11.442</v>
      </c>
      <c r="P37" s="211">
        <v>11.442</v>
      </c>
      <c r="Q37" s="262">
        <v>95.055999999999997</v>
      </c>
      <c r="R37" s="212">
        <v>811.11300000000006</v>
      </c>
      <c r="T37" s="57">
        <v>2300538</v>
      </c>
    </row>
    <row r="38" spans="1:20" s="31" customFormat="1" ht="12.75" customHeight="1" x14ac:dyDescent="0.2">
      <c r="A38" s="769"/>
      <c r="B38" s="256">
        <v>1</v>
      </c>
      <c r="C38" s="193">
        <v>0.21276</v>
      </c>
      <c r="D38" s="192">
        <v>8.9980000000000004E-2</v>
      </c>
      <c r="E38" s="193">
        <v>1</v>
      </c>
      <c r="F38" s="193" t="s">
        <v>498</v>
      </c>
      <c r="G38" s="256">
        <v>0.12620999999999999</v>
      </c>
      <c r="H38" s="248">
        <v>0.22925000000000001</v>
      </c>
      <c r="I38" s="192" t="s">
        <v>498</v>
      </c>
      <c r="J38" s="192">
        <v>0.20766999999999999</v>
      </c>
      <c r="K38" s="193">
        <v>0.78807000000000005</v>
      </c>
      <c r="L38" s="193">
        <v>4.3619999999999999E-2</v>
      </c>
      <c r="M38" s="256">
        <v>9.1499999999999998E-2</v>
      </c>
      <c r="N38" s="256" t="s">
        <v>498</v>
      </c>
      <c r="O38" s="226">
        <v>5.2999999999999998E-4</v>
      </c>
      <c r="P38" s="193">
        <v>1</v>
      </c>
      <c r="Q38" s="256">
        <v>4.4200000000000003E-3</v>
      </c>
      <c r="R38" s="431">
        <v>3.7679999999999998E-2</v>
      </c>
    </row>
    <row r="39" spans="1:20" s="30" customFormat="1" ht="12.75" customHeight="1" x14ac:dyDescent="0.2">
      <c r="A39" s="828" t="s">
        <v>109</v>
      </c>
      <c r="B39" s="251">
        <v>1379071.297</v>
      </c>
      <c r="C39" s="234">
        <v>416687.81800000003</v>
      </c>
      <c r="D39" s="252">
        <v>262909.68400000001</v>
      </c>
      <c r="E39" s="234">
        <v>233283.16</v>
      </c>
      <c r="F39" s="234">
        <v>29626.524000000001</v>
      </c>
      <c r="G39" s="264">
        <v>60050.813999999998</v>
      </c>
      <c r="H39" s="145">
        <v>165278.70800000001</v>
      </c>
      <c r="I39" s="265">
        <v>37758.870999999999</v>
      </c>
      <c r="J39" s="265">
        <v>250720.50399999999</v>
      </c>
      <c r="K39" s="266">
        <v>221945.52799999999</v>
      </c>
      <c r="L39" s="266">
        <v>14834.813</v>
      </c>
      <c r="M39" s="538">
        <v>54928.641000000003</v>
      </c>
      <c r="N39" s="539">
        <v>31172.258000000002</v>
      </c>
      <c r="O39" s="235">
        <v>20788.787</v>
      </c>
      <c r="P39" s="266">
        <v>13484.757</v>
      </c>
      <c r="Q39" s="267">
        <v>20449.235000000001</v>
      </c>
      <c r="R39" s="270">
        <v>58325.976999999999</v>
      </c>
      <c r="T39" s="30">
        <v>82260693</v>
      </c>
    </row>
    <row r="40" spans="1:20" s="31" customFormat="1" ht="12.75" customHeight="1" thickBot="1" x14ac:dyDescent="0.25">
      <c r="A40" s="829"/>
      <c r="B40" s="501">
        <v>1</v>
      </c>
      <c r="C40" s="435">
        <v>0.30214999999999997</v>
      </c>
      <c r="D40" s="437">
        <v>0.19064</v>
      </c>
      <c r="E40" s="435">
        <v>0.88731000000000004</v>
      </c>
      <c r="F40" s="435">
        <v>0.11269</v>
      </c>
      <c r="G40" s="501">
        <v>4.3540000000000002E-2</v>
      </c>
      <c r="H40" s="436">
        <v>0.11985</v>
      </c>
      <c r="I40" s="437">
        <v>2.7380000000000002E-2</v>
      </c>
      <c r="J40" s="437">
        <v>0.18179999999999999</v>
      </c>
      <c r="K40" s="435">
        <v>0.88522999999999996</v>
      </c>
      <c r="L40" s="435">
        <v>5.917E-2</v>
      </c>
      <c r="M40" s="501">
        <v>3.9829999999999997E-2</v>
      </c>
      <c r="N40" s="501">
        <v>2.2599999999999999E-2</v>
      </c>
      <c r="O40" s="166">
        <v>1.507E-2</v>
      </c>
      <c r="P40" s="435">
        <v>0.64866000000000001</v>
      </c>
      <c r="Q40" s="501">
        <v>1.4829999999999999E-2</v>
      </c>
      <c r="R40" s="438">
        <v>4.2290000000000001E-2</v>
      </c>
    </row>
    <row r="42" spans="1:20" x14ac:dyDescent="0.2">
      <c r="A42" s="705" t="str">
        <f>"Anmerkungen. Datengrundlage: Volkshochschul-Statistik "&amp;Hilfswerte!B1&amp;"; Basis: "&amp;Tabelle1!$C$36&amp;" VHS."</f>
        <v>Anmerkungen. Datengrundlage: Volkshochschul-Statistik 2019; Basis: 869 VHS.</v>
      </c>
      <c r="B42" s="9"/>
      <c r="C42" s="9"/>
      <c r="D42" s="9"/>
      <c r="E42" s="9"/>
      <c r="F42" s="9"/>
      <c r="G42" s="9"/>
      <c r="H42" s="9"/>
      <c r="I42" s="9"/>
    </row>
    <row r="43" spans="1:20" x14ac:dyDescent="0.2">
      <c r="A43" s="70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20" x14ac:dyDescent="0.2">
      <c r="A44" s="700" t="s">
        <v>515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20" x14ac:dyDescent="0.2">
      <c r="A45" s="700" t="s">
        <v>516</v>
      </c>
      <c r="B45" s="701"/>
      <c r="C45" s="701"/>
      <c r="D45" s="701"/>
      <c r="E45" s="781" t="s">
        <v>503</v>
      </c>
      <c r="F45" s="781"/>
      <c r="G45" s="781"/>
      <c r="H45" s="701"/>
      <c r="I45" s="701"/>
      <c r="J45" s="701"/>
      <c r="K45" s="701"/>
      <c r="L45" s="701"/>
    </row>
    <row r="46" spans="1:20" x14ac:dyDescent="0.2">
      <c r="A46" s="703"/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</row>
    <row r="47" spans="1:20" x14ac:dyDescent="0.2">
      <c r="A47" s="704" t="s">
        <v>517</v>
      </c>
      <c r="B47" s="701"/>
      <c r="C47" s="701"/>
      <c r="D47" s="701"/>
      <c r="E47" s="701"/>
      <c r="F47" s="701"/>
      <c r="G47" s="701"/>
      <c r="H47" s="701"/>
      <c r="I47" s="701"/>
      <c r="J47" s="701"/>
      <c r="K47" s="701"/>
      <c r="L47" s="701"/>
    </row>
  </sheetData>
  <mergeCells count="36">
    <mergeCell ref="A25:A26"/>
    <mergeCell ref="A39:A40"/>
    <mergeCell ref="A27:A28"/>
    <mergeCell ref="A29:A30"/>
    <mergeCell ref="A31:A32"/>
    <mergeCell ref="A33:A34"/>
    <mergeCell ref="A35:A36"/>
    <mergeCell ref="A37:A38"/>
    <mergeCell ref="H5:H6"/>
    <mergeCell ref="O5:P5"/>
    <mergeCell ref="Q5:Q6"/>
    <mergeCell ref="A19:A20"/>
    <mergeCell ref="A23:A24"/>
    <mergeCell ref="A7:A8"/>
    <mergeCell ref="A15:A16"/>
    <mergeCell ref="A17:A18"/>
    <mergeCell ref="A13:A14"/>
    <mergeCell ref="A9:A10"/>
    <mergeCell ref="A11:A12"/>
    <mergeCell ref="A21:A22"/>
    <mergeCell ref="M5:M6"/>
    <mergeCell ref="N5:N6"/>
    <mergeCell ref="E45:G45"/>
    <mergeCell ref="A1:R1"/>
    <mergeCell ref="A2:A6"/>
    <mergeCell ref="B2:B6"/>
    <mergeCell ref="C2:R2"/>
    <mergeCell ref="C3:R3"/>
    <mergeCell ref="I5:I6"/>
    <mergeCell ref="J5:L5"/>
    <mergeCell ref="G5:G6"/>
    <mergeCell ref="C4:C6"/>
    <mergeCell ref="D4:H4"/>
    <mergeCell ref="I4:Q4"/>
    <mergeCell ref="R4:R6"/>
    <mergeCell ref="D5:F5"/>
  </mergeCells>
  <conditionalFormatting sqref="A7:IV7">
    <cfRule type="cellIs" dxfId="658" priority="273" stopIfTrue="1" operator="equal">
      <formula>0</formula>
    </cfRule>
  </conditionalFormatting>
  <conditionalFormatting sqref="A8:IV8">
    <cfRule type="cellIs" dxfId="657" priority="271" stopIfTrue="1" operator="equal">
      <formula>1</formula>
    </cfRule>
    <cfRule type="cellIs" dxfId="656" priority="272" stopIfTrue="1" operator="lessThan">
      <formula>0.0005</formula>
    </cfRule>
  </conditionalFormatting>
  <conditionalFormatting sqref="A10:IV10">
    <cfRule type="cellIs" dxfId="655" priority="274" stopIfTrue="1" operator="equal">
      <formula>1</formula>
    </cfRule>
    <cfRule type="cellIs" dxfId="654" priority="275" stopIfTrue="1" operator="lessThan">
      <formula>0.0005</formula>
    </cfRule>
  </conditionalFormatting>
  <conditionalFormatting sqref="A12:IV12">
    <cfRule type="cellIs" dxfId="653" priority="254" stopIfTrue="1" operator="lessThan">
      <formula>0.0005</formula>
    </cfRule>
    <cfRule type="cellIs" dxfId="652" priority="253" stopIfTrue="1" operator="equal">
      <formula>1</formula>
    </cfRule>
  </conditionalFormatting>
  <conditionalFormatting sqref="A14:IV14">
    <cfRule type="cellIs" dxfId="651" priority="236" stopIfTrue="1" operator="lessThan">
      <formula>0.0005</formula>
    </cfRule>
    <cfRule type="cellIs" dxfId="650" priority="235" stopIfTrue="1" operator="equal">
      <formula>1</formula>
    </cfRule>
  </conditionalFormatting>
  <conditionalFormatting sqref="A16:IV16">
    <cfRule type="cellIs" dxfId="649" priority="218" stopIfTrue="1" operator="lessThan">
      <formula>0.0005</formula>
    </cfRule>
    <cfRule type="cellIs" dxfId="648" priority="217" stopIfTrue="1" operator="equal">
      <formula>1</formula>
    </cfRule>
  </conditionalFormatting>
  <conditionalFormatting sqref="A18:IV18">
    <cfRule type="cellIs" dxfId="647" priority="200" stopIfTrue="1" operator="lessThan">
      <formula>0.0005</formula>
    </cfRule>
    <cfRule type="cellIs" dxfId="646" priority="199" stopIfTrue="1" operator="equal">
      <formula>1</formula>
    </cfRule>
  </conditionalFormatting>
  <conditionalFormatting sqref="A20:IV20">
    <cfRule type="cellIs" dxfId="645" priority="181" stopIfTrue="1" operator="equal">
      <formula>1</formula>
    </cfRule>
    <cfRule type="cellIs" dxfId="644" priority="182" stopIfTrue="1" operator="lessThan">
      <formula>0.0005</formula>
    </cfRule>
  </conditionalFormatting>
  <conditionalFormatting sqref="A22:IV22">
    <cfRule type="cellIs" dxfId="643" priority="164" stopIfTrue="1" operator="lessThan">
      <formula>0.0005</formula>
    </cfRule>
    <cfRule type="cellIs" dxfId="642" priority="163" stopIfTrue="1" operator="equal">
      <formula>1</formula>
    </cfRule>
  </conditionalFormatting>
  <conditionalFormatting sqref="A24:IV24">
    <cfRule type="cellIs" dxfId="641" priority="146" stopIfTrue="1" operator="lessThan">
      <formula>0.0005</formula>
    </cfRule>
    <cfRule type="cellIs" dxfId="640" priority="145" stopIfTrue="1" operator="equal">
      <formula>1</formula>
    </cfRule>
  </conditionalFormatting>
  <conditionalFormatting sqref="A26:IV26">
    <cfRule type="cellIs" dxfId="639" priority="127" stopIfTrue="1" operator="equal">
      <formula>1</formula>
    </cfRule>
    <cfRule type="cellIs" dxfId="638" priority="128" stopIfTrue="1" operator="lessThan">
      <formula>0.0005</formula>
    </cfRule>
  </conditionalFormatting>
  <conditionalFormatting sqref="A28:IV28">
    <cfRule type="cellIs" dxfId="637" priority="110" stopIfTrue="1" operator="lessThan">
      <formula>0.0005</formula>
    </cfRule>
    <cfRule type="cellIs" dxfId="636" priority="109" stopIfTrue="1" operator="equal">
      <formula>1</formula>
    </cfRule>
  </conditionalFormatting>
  <conditionalFormatting sqref="A30:IV30">
    <cfRule type="cellIs" dxfId="635" priority="91" stopIfTrue="1" operator="equal">
      <formula>1</formula>
    </cfRule>
    <cfRule type="cellIs" dxfId="634" priority="92" stopIfTrue="1" operator="lessThan">
      <formula>0.0005</formula>
    </cfRule>
  </conditionalFormatting>
  <conditionalFormatting sqref="A32:IV32">
    <cfRule type="cellIs" dxfId="633" priority="73" stopIfTrue="1" operator="equal">
      <formula>1</formula>
    </cfRule>
    <cfRule type="cellIs" dxfId="632" priority="74" stopIfTrue="1" operator="lessThan">
      <formula>0.0005</formula>
    </cfRule>
  </conditionalFormatting>
  <conditionalFormatting sqref="A34:IV34">
    <cfRule type="cellIs" dxfId="631" priority="55" stopIfTrue="1" operator="equal">
      <formula>1</formula>
    </cfRule>
    <cfRule type="cellIs" dxfId="630" priority="56" stopIfTrue="1" operator="lessThan">
      <formula>0.0005</formula>
    </cfRule>
  </conditionalFormatting>
  <conditionalFormatting sqref="A36:IV36">
    <cfRule type="cellIs" dxfId="629" priority="37" stopIfTrue="1" operator="equal">
      <formula>1</formula>
    </cfRule>
    <cfRule type="cellIs" dxfId="628" priority="38" stopIfTrue="1" operator="lessThan">
      <formula>0.0005</formula>
    </cfRule>
  </conditionalFormatting>
  <conditionalFormatting sqref="A37:IV37">
    <cfRule type="cellIs" dxfId="627" priority="21" stopIfTrue="1" operator="equal">
      <formula>0</formula>
    </cfRule>
  </conditionalFormatting>
  <conditionalFormatting sqref="A38:IV38">
    <cfRule type="cellIs" dxfId="626" priority="20" stopIfTrue="1" operator="lessThan">
      <formula>0.0005</formula>
    </cfRule>
    <cfRule type="cellIs" dxfId="625" priority="19" stopIfTrue="1" operator="equal">
      <formula>1</formula>
    </cfRule>
  </conditionalFormatting>
  <conditionalFormatting sqref="A39:IV39">
    <cfRule type="cellIs" dxfId="624" priority="3" stopIfTrue="1" operator="equal">
      <formula>0</formula>
    </cfRule>
  </conditionalFormatting>
  <conditionalFormatting sqref="A40:IV40">
    <cfRule type="cellIs" dxfId="623" priority="1" stopIfTrue="1" operator="equal">
      <formula>1</formula>
    </cfRule>
    <cfRule type="cellIs" dxfId="622" priority="2" stopIfTrue="1" operator="lessThan">
      <formula>0.0005</formula>
    </cfRule>
  </conditionalFormatting>
  <conditionalFormatting sqref="B9:IV9">
    <cfRule type="cellIs" dxfId="621" priority="276" stopIfTrue="1" operator="equal">
      <formula>0</formula>
    </cfRule>
  </conditionalFormatting>
  <conditionalFormatting sqref="B11:IV11">
    <cfRule type="cellIs" dxfId="620" priority="255" stopIfTrue="1" operator="equal">
      <formula>0</formula>
    </cfRule>
  </conditionalFormatting>
  <conditionalFormatting sqref="B13:IV13">
    <cfRule type="cellIs" dxfId="619" priority="237" stopIfTrue="1" operator="equal">
      <formula>0</formula>
    </cfRule>
  </conditionalFormatting>
  <conditionalFormatting sqref="B15:IV15">
    <cfRule type="cellIs" dxfId="618" priority="219" stopIfTrue="1" operator="equal">
      <formula>0</formula>
    </cfRule>
  </conditionalFormatting>
  <conditionalFormatting sqref="B17:IV17">
    <cfRule type="cellIs" dxfId="617" priority="201" stopIfTrue="1" operator="equal">
      <formula>0</formula>
    </cfRule>
  </conditionalFormatting>
  <conditionalFormatting sqref="B19:IV19">
    <cfRule type="cellIs" dxfId="616" priority="183" stopIfTrue="1" operator="equal">
      <formula>0</formula>
    </cfRule>
  </conditionalFormatting>
  <conditionalFormatting sqref="B21:IV21">
    <cfRule type="cellIs" dxfId="615" priority="165" stopIfTrue="1" operator="equal">
      <formula>0</formula>
    </cfRule>
  </conditionalFormatting>
  <conditionalFormatting sqref="B23:IV23">
    <cfRule type="cellIs" dxfId="614" priority="147" stopIfTrue="1" operator="equal">
      <formula>0</formula>
    </cfRule>
  </conditionalFormatting>
  <conditionalFormatting sqref="B25:IV25">
    <cfRule type="cellIs" dxfId="613" priority="129" stopIfTrue="1" operator="equal">
      <formula>0</formula>
    </cfRule>
  </conditionalFormatting>
  <conditionalFormatting sqref="B27:IV27">
    <cfRule type="cellIs" dxfId="612" priority="111" stopIfTrue="1" operator="equal">
      <formula>0</formula>
    </cfRule>
  </conditionalFormatting>
  <conditionalFormatting sqref="B29:IV29">
    <cfRule type="cellIs" dxfId="611" priority="93" stopIfTrue="1" operator="equal">
      <formula>0</formula>
    </cfRule>
  </conditionalFormatting>
  <conditionalFormatting sqref="B31:IV31">
    <cfRule type="cellIs" dxfId="610" priority="75" stopIfTrue="1" operator="equal">
      <formula>0</formula>
    </cfRule>
  </conditionalFormatting>
  <conditionalFormatting sqref="B33:IV33">
    <cfRule type="cellIs" dxfId="609" priority="57" stopIfTrue="1" operator="equal">
      <formula>0</formula>
    </cfRule>
  </conditionalFormatting>
  <conditionalFormatting sqref="B35:IV35">
    <cfRule type="cellIs" dxfId="608" priority="39" stopIfTrue="1" operator="equal">
      <formula>0</formula>
    </cfRule>
  </conditionalFormatting>
  <hyperlinks>
    <hyperlink ref="E45" r:id="rId1" xr:uid="{A9E426B4-C70D-44E2-89B8-7AFBF839D9BB}"/>
    <hyperlink ref="E45:G45" r:id="rId2" display="http://dx.doi.org/10.4232/1.14582 " xr:uid="{5ED7BC82-A66D-4E4C-BC41-DEE3A42FE15B}"/>
    <hyperlink ref="A47" r:id="rId3" display="Publikation und Tabellen stehen unter der Lizenz CC BY-SA DEED 4.0." xr:uid="{7760B253-B256-478A-8749-D32918BBD81D}"/>
  </hyperlinks>
  <pageMargins left="0.78740157480314965" right="0.78740157480314965" top="0.98425196850393704" bottom="0.98425196850393704" header="0.51181102362204722" footer="0.51181102362204722"/>
  <pageSetup paperSize="9" scale="48" orientation="landscape" r:id="rId4"/>
  <headerFooter scaleWithDoc="0" alignWithMargins="0"/>
  <legacyDrawingHF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6222-95B0-4459-9AFA-1A41DA75AF46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42578125" style="24" customWidth="1"/>
    <col min="2" max="4" width="9.7109375" style="24" customWidth="1"/>
    <col min="5" max="5" width="11" style="24" customWidth="1"/>
    <col min="6" max="6" width="10.5703125" style="24" customWidth="1"/>
    <col min="7" max="7" width="11" style="24" customWidth="1"/>
    <col min="8" max="10" width="9.7109375" style="24" customWidth="1"/>
    <col min="11" max="11" width="10.28515625" style="24" customWidth="1"/>
    <col min="12" max="13" width="9.7109375" style="24" customWidth="1"/>
    <col min="14" max="16384" width="11.42578125" style="24"/>
  </cols>
  <sheetData>
    <row r="1" spans="1:13" s="23" customFormat="1" ht="39.950000000000003" customHeight="1" thickBot="1" x14ac:dyDescent="0.25">
      <c r="A1" s="753" t="str">
        <f>"Tabelle 5: Ausgaben im Rechnungsjahr (in Tausend Euro) nach Ländern " &amp;Hilfswerte!B1</f>
        <v>Tabelle 5: Ausgaben im Rechnungsjahr (in Tausend Euro) nach Ländern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ht="13.5" customHeight="1" x14ac:dyDescent="0.2">
      <c r="A2" s="770" t="s">
        <v>14</v>
      </c>
      <c r="B2" s="830" t="s">
        <v>38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3"/>
    </row>
    <row r="3" spans="1:13" ht="13.5" customHeight="1" x14ac:dyDescent="0.2">
      <c r="A3" s="771"/>
      <c r="B3" s="760"/>
      <c r="C3" s="834" t="s">
        <v>17</v>
      </c>
      <c r="D3" s="835"/>
      <c r="E3" s="835"/>
      <c r="F3" s="835"/>
      <c r="G3" s="835"/>
      <c r="H3" s="835"/>
      <c r="I3" s="835"/>
      <c r="J3" s="835"/>
      <c r="K3" s="835"/>
      <c r="L3" s="835"/>
      <c r="M3" s="836"/>
    </row>
    <row r="4" spans="1:13" ht="101.25" x14ac:dyDescent="0.2">
      <c r="A4" s="771"/>
      <c r="B4" s="831"/>
      <c r="C4" s="548" t="s">
        <v>483</v>
      </c>
      <c r="D4" s="548" t="s">
        <v>40</v>
      </c>
      <c r="E4" s="548" t="s">
        <v>525</v>
      </c>
      <c r="F4" s="548" t="s">
        <v>45</v>
      </c>
      <c r="G4" s="548" t="s">
        <v>104</v>
      </c>
      <c r="H4" s="548" t="s">
        <v>77</v>
      </c>
      <c r="I4" s="548" t="s">
        <v>389</v>
      </c>
      <c r="J4" s="548" t="s">
        <v>39</v>
      </c>
      <c r="K4" s="548" t="s">
        <v>41</v>
      </c>
      <c r="L4" s="548" t="s">
        <v>105</v>
      </c>
      <c r="M4" s="269" t="s">
        <v>484</v>
      </c>
    </row>
    <row r="5" spans="1:13" s="30" customFormat="1" x14ac:dyDescent="0.2">
      <c r="A5" s="752" t="s">
        <v>79</v>
      </c>
      <c r="B5" s="263">
        <v>224830.07399999999</v>
      </c>
      <c r="C5" s="236">
        <v>76540.968999999997</v>
      </c>
      <c r="D5" s="236">
        <v>4246.8220000000001</v>
      </c>
      <c r="E5" s="236">
        <v>2851.799</v>
      </c>
      <c r="F5" s="236">
        <v>79668.187000000005</v>
      </c>
      <c r="G5" s="236">
        <v>5980.9340000000002</v>
      </c>
      <c r="H5" s="236">
        <v>23723.578000000001</v>
      </c>
      <c r="I5" s="236">
        <v>401.35399999999998</v>
      </c>
      <c r="J5" s="236">
        <v>2911.5569999999998</v>
      </c>
      <c r="K5" s="236">
        <v>9593.6329999999998</v>
      </c>
      <c r="L5" s="214">
        <v>898.66499999999996</v>
      </c>
      <c r="M5" s="215">
        <v>18012.576000000001</v>
      </c>
    </row>
    <row r="6" spans="1:13" s="31" customFormat="1" ht="11.25" customHeight="1" x14ac:dyDescent="0.2">
      <c r="A6" s="751"/>
      <c r="B6" s="253">
        <v>1</v>
      </c>
      <c r="C6" s="186">
        <v>0.34044000000000002</v>
      </c>
      <c r="D6" s="186">
        <v>1.8890000000000001E-2</v>
      </c>
      <c r="E6" s="186">
        <v>1.268E-2</v>
      </c>
      <c r="F6" s="186">
        <v>0.35435</v>
      </c>
      <c r="G6" s="186">
        <v>2.6599999999999999E-2</v>
      </c>
      <c r="H6" s="186">
        <v>0.10552</v>
      </c>
      <c r="I6" s="186">
        <v>1.7899999999999999E-3</v>
      </c>
      <c r="J6" s="186">
        <v>1.295E-2</v>
      </c>
      <c r="K6" s="186">
        <v>4.267E-2</v>
      </c>
      <c r="L6" s="205">
        <v>4.0000000000000001E-3</v>
      </c>
      <c r="M6" s="207">
        <v>8.0119999999999997E-2</v>
      </c>
    </row>
    <row r="7" spans="1:13" s="30" customFormat="1" ht="12.75" customHeight="1" x14ac:dyDescent="0.2">
      <c r="A7" s="751" t="s">
        <v>80</v>
      </c>
      <c r="B7" s="268">
        <v>236925.71799999999</v>
      </c>
      <c r="C7" s="255">
        <v>91026.743000000002</v>
      </c>
      <c r="D7" s="255">
        <v>3905.3389999999999</v>
      </c>
      <c r="E7" s="255">
        <v>2043.069</v>
      </c>
      <c r="F7" s="255">
        <v>75624.538</v>
      </c>
      <c r="G7" s="255">
        <v>6707.6660000000002</v>
      </c>
      <c r="H7" s="255">
        <v>25456.663</v>
      </c>
      <c r="I7" s="255">
        <v>524.02499999999998</v>
      </c>
      <c r="J7" s="255">
        <v>8073.8630000000003</v>
      </c>
      <c r="K7" s="255">
        <v>9904.6309999999994</v>
      </c>
      <c r="L7" s="211">
        <v>1118.114</v>
      </c>
      <c r="M7" s="212">
        <v>12541.066999999999</v>
      </c>
    </row>
    <row r="8" spans="1:13" s="31" customFormat="1" ht="12.75" customHeight="1" x14ac:dyDescent="0.2">
      <c r="A8" s="751"/>
      <c r="B8" s="253">
        <v>1</v>
      </c>
      <c r="C8" s="186">
        <v>0.38419999999999999</v>
      </c>
      <c r="D8" s="186">
        <v>1.6480000000000002E-2</v>
      </c>
      <c r="E8" s="186">
        <v>8.6199999999999992E-3</v>
      </c>
      <c r="F8" s="186">
        <v>0.31918999999999997</v>
      </c>
      <c r="G8" s="186">
        <v>2.8309999999999998E-2</v>
      </c>
      <c r="H8" s="186">
        <v>0.10745</v>
      </c>
      <c r="I8" s="186">
        <v>2.2100000000000002E-3</v>
      </c>
      <c r="J8" s="186">
        <v>3.4079999999999999E-2</v>
      </c>
      <c r="K8" s="186">
        <v>4.1799999999999997E-2</v>
      </c>
      <c r="L8" s="205">
        <v>4.7200000000000002E-3</v>
      </c>
      <c r="M8" s="207">
        <v>5.2929999999999998E-2</v>
      </c>
    </row>
    <row r="9" spans="1:13" s="30" customFormat="1" ht="12.75" customHeight="1" x14ac:dyDescent="0.2">
      <c r="A9" s="751" t="s">
        <v>81</v>
      </c>
      <c r="B9" s="268">
        <v>55089.91</v>
      </c>
      <c r="C9" s="255">
        <v>11125.192999999999</v>
      </c>
      <c r="D9" s="255">
        <v>151.14400000000001</v>
      </c>
      <c r="E9" s="255">
        <v>18.568999999999999</v>
      </c>
      <c r="F9" s="255">
        <v>34678.65</v>
      </c>
      <c r="G9" s="255">
        <v>449.49099999999999</v>
      </c>
      <c r="H9" s="255">
        <v>5449.4260000000004</v>
      </c>
      <c r="I9" s="255">
        <v>18.529</v>
      </c>
      <c r="J9" s="255">
        <v>1110.577</v>
      </c>
      <c r="K9" s="255">
        <v>852.07799999999997</v>
      </c>
      <c r="L9" s="211">
        <v>590.83000000000004</v>
      </c>
      <c r="M9" s="212">
        <v>645.423</v>
      </c>
    </row>
    <row r="10" spans="1:13" s="31" customFormat="1" ht="12.75" customHeight="1" x14ac:dyDescent="0.2">
      <c r="A10" s="751"/>
      <c r="B10" s="253">
        <v>1</v>
      </c>
      <c r="C10" s="186">
        <v>0.20194999999999999</v>
      </c>
      <c r="D10" s="186">
        <v>2.7399999999999998E-3</v>
      </c>
      <c r="E10" s="186">
        <v>3.4000000000000002E-4</v>
      </c>
      <c r="F10" s="186">
        <v>0.62948999999999999</v>
      </c>
      <c r="G10" s="186">
        <v>8.1600000000000006E-3</v>
      </c>
      <c r="H10" s="186">
        <v>9.8919999999999994E-2</v>
      </c>
      <c r="I10" s="186">
        <v>3.4000000000000002E-4</v>
      </c>
      <c r="J10" s="186">
        <v>2.0160000000000001E-2</v>
      </c>
      <c r="K10" s="186">
        <v>1.5469999999999999E-2</v>
      </c>
      <c r="L10" s="205">
        <v>1.072E-2</v>
      </c>
      <c r="M10" s="207">
        <v>1.172E-2</v>
      </c>
    </row>
    <row r="11" spans="1:13" s="30" customFormat="1" ht="12.75" customHeight="1" x14ac:dyDescent="0.2">
      <c r="A11" s="751" t="s">
        <v>82</v>
      </c>
      <c r="B11" s="268">
        <v>16301.709000000001</v>
      </c>
      <c r="C11" s="255">
        <v>7764.5460000000003</v>
      </c>
      <c r="D11" s="255">
        <v>5.1920000000000002</v>
      </c>
      <c r="E11" s="255">
        <v>22.98</v>
      </c>
      <c r="F11" s="255">
        <v>5854.2120000000004</v>
      </c>
      <c r="G11" s="255">
        <v>264.22699999999998</v>
      </c>
      <c r="H11" s="255">
        <v>1258.4760000000001</v>
      </c>
      <c r="I11" s="255">
        <v>18.440000000000001</v>
      </c>
      <c r="J11" s="255">
        <v>185.45</v>
      </c>
      <c r="K11" s="255">
        <v>477.77199999999999</v>
      </c>
      <c r="L11" s="211">
        <v>93.076999999999998</v>
      </c>
      <c r="M11" s="212">
        <v>357.33699999999999</v>
      </c>
    </row>
    <row r="12" spans="1:13" s="31" customFormat="1" ht="12.75" customHeight="1" x14ac:dyDescent="0.2">
      <c r="A12" s="751"/>
      <c r="B12" s="253">
        <v>1</v>
      </c>
      <c r="C12" s="186">
        <v>0.4763</v>
      </c>
      <c r="D12" s="186">
        <v>3.2000000000000003E-4</v>
      </c>
      <c r="E12" s="186">
        <v>1.41E-3</v>
      </c>
      <c r="F12" s="186">
        <v>0.35911999999999999</v>
      </c>
      <c r="G12" s="186">
        <v>1.6209999999999999E-2</v>
      </c>
      <c r="H12" s="186">
        <v>7.7200000000000005E-2</v>
      </c>
      <c r="I12" s="186">
        <v>1.1299999999999999E-3</v>
      </c>
      <c r="J12" s="186">
        <v>1.1379999999999999E-2</v>
      </c>
      <c r="K12" s="186">
        <v>2.9309999999999999E-2</v>
      </c>
      <c r="L12" s="205">
        <v>5.7099999999999998E-3</v>
      </c>
      <c r="M12" s="207">
        <v>2.1919999999999999E-2</v>
      </c>
    </row>
    <row r="13" spans="1:13" s="30" customFormat="1" ht="12.75" customHeight="1" x14ac:dyDescent="0.2">
      <c r="A13" s="751" t="s">
        <v>83</v>
      </c>
      <c r="B13" s="268">
        <v>15742.725</v>
      </c>
      <c r="C13" s="255">
        <v>6760.8029999999999</v>
      </c>
      <c r="D13" s="255">
        <v>396.33300000000003</v>
      </c>
      <c r="E13" s="255">
        <v>0</v>
      </c>
      <c r="F13" s="255">
        <v>4564.2439999999997</v>
      </c>
      <c r="G13" s="255">
        <v>164.52799999999999</v>
      </c>
      <c r="H13" s="255">
        <v>2082.6860000000001</v>
      </c>
      <c r="I13" s="255">
        <v>12.172000000000001</v>
      </c>
      <c r="J13" s="255">
        <v>49.677999999999997</v>
      </c>
      <c r="K13" s="255">
        <v>852.75400000000002</v>
      </c>
      <c r="L13" s="211">
        <v>106.78</v>
      </c>
      <c r="M13" s="212">
        <v>752.74699999999996</v>
      </c>
    </row>
    <row r="14" spans="1:13" s="31" customFormat="1" ht="12.75" customHeight="1" x14ac:dyDescent="0.2">
      <c r="A14" s="751"/>
      <c r="B14" s="253">
        <v>1</v>
      </c>
      <c r="C14" s="186">
        <v>0.42946000000000001</v>
      </c>
      <c r="D14" s="186">
        <v>2.5180000000000001E-2</v>
      </c>
      <c r="E14" s="186" t="s">
        <v>498</v>
      </c>
      <c r="F14" s="186">
        <v>0.28993000000000002</v>
      </c>
      <c r="G14" s="186">
        <v>1.0449999999999999E-2</v>
      </c>
      <c r="H14" s="186">
        <v>0.1323</v>
      </c>
      <c r="I14" s="186">
        <v>7.6999999999999996E-4</v>
      </c>
      <c r="J14" s="186">
        <v>3.16E-3</v>
      </c>
      <c r="K14" s="186">
        <v>5.4170000000000003E-2</v>
      </c>
      <c r="L14" s="205">
        <v>6.7799999999999996E-3</v>
      </c>
      <c r="M14" s="207">
        <v>4.7820000000000001E-2</v>
      </c>
    </row>
    <row r="15" spans="1:13" s="30" customFormat="1" ht="12.75" customHeight="1" x14ac:dyDescent="0.2">
      <c r="A15" s="751" t="s">
        <v>84</v>
      </c>
      <c r="B15" s="268">
        <v>22370.839</v>
      </c>
      <c r="C15" s="255">
        <v>8937.6049999999996</v>
      </c>
      <c r="D15" s="255">
        <v>0</v>
      </c>
      <c r="E15" s="255">
        <v>0</v>
      </c>
      <c r="F15" s="255">
        <v>7433.62</v>
      </c>
      <c r="G15" s="255">
        <v>461.23700000000002</v>
      </c>
      <c r="H15" s="255">
        <v>2829.598</v>
      </c>
      <c r="I15" s="255">
        <v>27.628</v>
      </c>
      <c r="J15" s="255">
        <v>237.75800000000001</v>
      </c>
      <c r="K15" s="255">
        <v>685.80899999999997</v>
      </c>
      <c r="L15" s="211">
        <v>0</v>
      </c>
      <c r="M15" s="212">
        <v>1757.5840000000001</v>
      </c>
    </row>
    <row r="16" spans="1:13" s="31" customFormat="1" ht="12.75" customHeight="1" x14ac:dyDescent="0.2">
      <c r="A16" s="751"/>
      <c r="B16" s="253">
        <v>1</v>
      </c>
      <c r="C16" s="186">
        <v>0.39951999999999999</v>
      </c>
      <c r="D16" s="186" t="s">
        <v>498</v>
      </c>
      <c r="E16" s="186" t="s">
        <v>498</v>
      </c>
      <c r="F16" s="186">
        <v>0.33228999999999997</v>
      </c>
      <c r="G16" s="186">
        <v>2.0619999999999999E-2</v>
      </c>
      <c r="H16" s="186">
        <v>0.12648999999999999</v>
      </c>
      <c r="I16" s="186">
        <v>1.24E-3</v>
      </c>
      <c r="J16" s="186">
        <v>1.0630000000000001E-2</v>
      </c>
      <c r="K16" s="186">
        <v>3.066E-2</v>
      </c>
      <c r="L16" s="205" t="s">
        <v>498</v>
      </c>
      <c r="M16" s="207">
        <v>7.8570000000000001E-2</v>
      </c>
    </row>
    <row r="17" spans="1:13" s="30" customFormat="1" ht="12.75" customHeight="1" x14ac:dyDescent="0.2">
      <c r="A17" s="751" t="s">
        <v>85</v>
      </c>
      <c r="B17" s="268">
        <v>112367.71400000001</v>
      </c>
      <c r="C17" s="255">
        <v>48142.707999999999</v>
      </c>
      <c r="D17" s="255">
        <v>582.79600000000005</v>
      </c>
      <c r="E17" s="255">
        <v>165.61600000000001</v>
      </c>
      <c r="F17" s="255">
        <v>36468.142</v>
      </c>
      <c r="G17" s="255">
        <v>1578.2750000000001</v>
      </c>
      <c r="H17" s="255">
        <v>10228.811</v>
      </c>
      <c r="I17" s="255">
        <v>283.31799999999998</v>
      </c>
      <c r="J17" s="255">
        <v>1132.3219999999999</v>
      </c>
      <c r="K17" s="255">
        <v>2626.8710000000001</v>
      </c>
      <c r="L17" s="211">
        <v>3145.627</v>
      </c>
      <c r="M17" s="212">
        <v>8013.2280000000001</v>
      </c>
    </row>
    <row r="18" spans="1:13" s="31" customFormat="1" ht="12.75" customHeight="1" x14ac:dyDescent="0.2">
      <c r="A18" s="751"/>
      <c r="B18" s="253">
        <v>1</v>
      </c>
      <c r="C18" s="186">
        <v>0.42843999999999999</v>
      </c>
      <c r="D18" s="186">
        <v>5.1900000000000002E-3</v>
      </c>
      <c r="E18" s="186">
        <v>1.47E-3</v>
      </c>
      <c r="F18" s="186">
        <v>0.32454</v>
      </c>
      <c r="G18" s="186">
        <v>1.405E-2</v>
      </c>
      <c r="H18" s="186">
        <v>9.103E-2</v>
      </c>
      <c r="I18" s="186">
        <v>2.5200000000000001E-3</v>
      </c>
      <c r="J18" s="186">
        <v>1.008E-2</v>
      </c>
      <c r="K18" s="186">
        <v>2.3380000000000001E-2</v>
      </c>
      <c r="L18" s="205">
        <v>2.7990000000000001E-2</v>
      </c>
      <c r="M18" s="207">
        <v>7.1309999999999998E-2</v>
      </c>
    </row>
    <row r="19" spans="1:13" s="30" customFormat="1" ht="12.75" customHeight="1" x14ac:dyDescent="0.2">
      <c r="A19" s="751" t="s">
        <v>86</v>
      </c>
      <c r="B19" s="268">
        <v>12034.834000000001</v>
      </c>
      <c r="C19" s="255">
        <v>5852.3959999999997</v>
      </c>
      <c r="D19" s="255">
        <v>67.653999999999996</v>
      </c>
      <c r="E19" s="255">
        <v>0</v>
      </c>
      <c r="F19" s="255">
        <v>3278.3519999999999</v>
      </c>
      <c r="G19" s="255">
        <v>200.93100000000001</v>
      </c>
      <c r="H19" s="255">
        <v>1521.7270000000001</v>
      </c>
      <c r="I19" s="255">
        <v>25.95</v>
      </c>
      <c r="J19" s="255">
        <v>58.918999999999997</v>
      </c>
      <c r="K19" s="255">
        <v>357.15100000000001</v>
      </c>
      <c r="L19" s="211">
        <v>68.697000000000003</v>
      </c>
      <c r="M19" s="212">
        <v>603.05700000000002</v>
      </c>
    </row>
    <row r="20" spans="1:13" s="31" customFormat="1" ht="12.75" customHeight="1" x14ac:dyDescent="0.2">
      <c r="A20" s="751"/>
      <c r="B20" s="253">
        <v>1</v>
      </c>
      <c r="C20" s="186">
        <v>0.48629</v>
      </c>
      <c r="D20" s="186">
        <v>5.62E-3</v>
      </c>
      <c r="E20" s="186" t="s">
        <v>498</v>
      </c>
      <c r="F20" s="186">
        <v>0.27240999999999999</v>
      </c>
      <c r="G20" s="186">
        <v>1.67E-2</v>
      </c>
      <c r="H20" s="186">
        <v>0.12644</v>
      </c>
      <c r="I20" s="186">
        <v>2.16E-3</v>
      </c>
      <c r="J20" s="186">
        <v>4.8999999999999998E-3</v>
      </c>
      <c r="K20" s="186">
        <v>2.9680000000000002E-2</v>
      </c>
      <c r="L20" s="205">
        <v>5.7099999999999998E-3</v>
      </c>
      <c r="M20" s="207">
        <v>5.0110000000000002E-2</v>
      </c>
    </row>
    <row r="21" spans="1:13" s="30" customFormat="1" ht="12.75" customHeight="1" x14ac:dyDescent="0.2">
      <c r="A21" s="751" t="s">
        <v>87</v>
      </c>
      <c r="B21" s="268">
        <v>227392.73199999999</v>
      </c>
      <c r="C21" s="255">
        <v>111561</v>
      </c>
      <c r="D21" s="255">
        <v>3944.056</v>
      </c>
      <c r="E21" s="255">
        <v>259.87599999999998</v>
      </c>
      <c r="F21" s="255">
        <v>50867.587</v>
      </c>
      <c r="G21" s="255">
        <v>2984.8539999999998</v>
      </c>
      <c r="H21" s="255">
        <v>18106.46</v>
      </c>
      <c r="I21" s="255">
        <v>567.9</v>
      </c>
      <c r="J21" s="255">
        <v>3912.8919999999998</v>
      </c>
      <c r="K21" s="255">
        <v>7506.2579999999998</v>
      </c>
      <c r="L21" s="211">
        <v>8272.0290000000005</v>
      </c>
      <c r="M21" s="212">
        <v>19409.82</v>
      </c>
    </row>
    <row r="22" spans="1:13" s="31" customFormat="1" ht="12.75" customHeight="1" x14ac:dyDescent="0.2">
      <c r="A22" s="751"/>
      <c r="B22" s="253">
        <v>1</v>
      </c>
      <c r="C22" s="186">
        <v>0.49060999999999999</v>
      </c>
      <c r="D22" s="186">
        <v>1.7340000000000001E-2</v>
      </c>
      <c r="E22" s="186">
        <v>1.14E-3</v>
      </c>
      <c r="F22" s="186">
        <v>0.22370000000000001</v>
      </c>
      <c r="G22" s="186">
        <v>1.3129999999999999E-2</v>
      </c>
      <c r="H22" s="186">
        <v>7.9630000000000006E-2</v>
      </c>
      <c r="I22" s="186">
        <v>2.5000000000000001E-3</v>
      </c>
      <c r="J22" s="186">
        <v>1.721E-2</v>
      </c>
      <c r="K22" s="186">
        <v>3.3009999999999998E-2</v>
      </c>
      <c r="L22" s="205">
        <v>3.6380000000000003E-2</v>
      </c>
      <c r="M22" s="207">
        <v>8.5360000000000005E-2</v>
      </c>
    </row>
    <row r="23" spans="1:13" s="30" customFormat="1" ht="12.75" customHeight="1" x14ac:dyDescent="0.2">
      <c r="A23" s="751" t="s">
        <v>88</v>
      </c>
      <c r="B23" s="268">
        <v>270777.76199999999</v>
      </c>
      <c r="C23" s="255">
        <v>122552.84</v>
      </c>
      <c r="D23" s="255">
        <v>3135.6979999999999</v>
      </c>
      <c r="E23" s="255">
        <v>1524.85</v>
      </c>
      <c r="F23" s="255">
        <v>79492.551000000007</v>
      </c>
      <c r="G23" s="255">
        <v>3541.7689999999998</v>
      </c>
      <c r="H23" s="255">
        <v>26614.252</v>
      </c>
      <c r="I23" s="255">
        <v>384.37</v>
      </c>
      <c r="J23" s="255">
        <v>2376.5160000000001</v>
      </c>
      <c r="K23" s="255">
        <v>11320.566999999999</v>
      </c>
      <c r="L23" s="211">
        <v>3544.2190000000001</v>
      </c>
      <c r="M23" s="212">
        <v>16290.13</v>
      </c>
    </row>
    <row r="24" spans="1:13" s="31" customFormat="1" ht="12.75" customHeight="1" x14ac:dyDescent="0.2">
      <c r="A24" s="751"/>
      <c r="B24" s="253">
        <v>1</v>
      </c>
      <c r="C24" s="186">
        <v>0.4526</v>
      </c>
      <c r="D24" s="186">
        <v>1.158E-2</v>
      </c>
      <c r="E24" s="186">
        <v>5.6299999999999996E-3</v>
      </c>
      <c r="F24" s="186">
        <v>0.29357</v>
      </c>
      <c r="G24" s="186">
        <v>1.308E-2</v>
      </c>
      <c r="H24" s="186">
        <v>9.8290000000000002E-2</v>
      </c>
      <c r="I24" s="186">
        <v>1.42E-3</v>
      </c>
      <c r="J24" s="186">
        <v>8.7799999999999996E-3</v>
      </c>
      <c r="K24" s="186">
        <v>4.181E-2</v>
      </c>
      <c r="L24" s="205">
        <v>1.3089999999999999E-2</v>
      </c>
      <c r="M24" s="207">
        <v>6.0159999999999998E-2</v>
      </c>
    </row>
    <row r="25" spans="1:13" s="30" customFormat="1" ht="12.75" customHeight="1" x14ac:dyDescent="0.2">
      <c r="A25" s="751" t="s">
        <v>89</v>
      </c>
      <c r="B25" s="268">
        <v>51335.601000000002</v>
      </c>
      <c r="C25" s="255">
        <v>18878.812000000002</v>
      </c>
      <c r="D25" s="255">
        <v>261.19</v>
      </c>
      <c r="E25" s="255">
        <v>670.47699999999998</v>
      </c>
      <c r="F25" s="255">
        <v>21749.769</v>
      </c>
      <c r="G25" s="255">
        <v>1146.346</v>
      </c>
      <c r="H25" s="255">
        <v>3879.8580000000002</v>
      </c>
      <c r="I25" s="255">
        <v>69.393000000000001</v>
      </c>
      <c r="J25" s="255">
        <v>814.81600000000003</v>
      </c>
      <c r="K25" s="255">
        <v>1691.41</v>
      </c>
      <c r="L25" s="211">
        <v>412.87700000000001</v>
      </c>
      <c r="M25" s="212">
        <v>1760.653</v>
      </c>
    </row>
    <row r="26" spans="1:13" s="31" customFormat="1" ht="12.75" customHeight="1" x14ac:dyDescent="0.2">
      <c r="A26" s="751"/>
      <c r="B26" s="253">
        <v>1</v>
      </c>
      <c r="C26" s="186">
        <v>0.36775000000000002</v>
      </c>
      <c r="D26" s="186">
        <v>5.0899999999999999E-3</v>
      </c>
      <c r="E26" s="186">
        <v>1.306E-2</v>
      </c>
      <c r="F26" s="186">
        <v>0.42368</v>
      </c>
      <c r="G26" s="186">
        <v>2.2329999999999999E-2</v>
      </c>
      <c r="H26" s="186">
        <v>7.5579999999999994E-2</v>
      </c>
      <c r="I26" s="186">
        <v>1.3500000000000001E-3</v>
      </c>
      <c r="J26" s="186">
        <v>1.5869999999999999E-2</v>
      </c>
      <c r="K26" s="186">
        <v>3.295E-2</v>
      </c>
      <c r="L26" s="205">
        <v>8.0400000000000003E-3</v>
      </c>
      <c r="M26" s="207">
        <v>3.4299999999999997E-2</v>
      </c>
    </row>
    <row r="27" spans="1:13" s="30" customFormat="1" ht="12.75" customHeight="1" x14ac:dyDescent="0.2">
      <c r="A27" s="751" t="s">
        <v>90</v>
      </c>
      <c r="B27" s="268">
        <v>13572.04</v>
      </c>
      <c r="C27" s="255">
        <v>4604.9290000000001</v>
      </c>
      <c r="D27" s="255">
        <v>835.03099999999995</v>
      </c>
      <c r="E27" s="255">
        <v>1555.636</v>
      </c>
      <c r="F27" s="255">
        <v>3672.3829999999998</v>
      </c>
      <c r="G27" s="255">
        <v>460.18200000000002</v>
      </c>
      <c r="H27" s="255">
        <v>1166.115</v>
      </c>
      <c r="I27" s="255">
        <v>12.209</v>
      </c>
      <c r="J27" s="255">
        <v>111.331</v>
      </c>
      <c r="K27" s="255">
        <v>426.67599999999999</v>
      </c>
      <c r="L27" s="211">
        <v>28.78</v>
      </c>
      <c r="M27" s="212">
        <v>698.76800000000003</v>
      </c>
    </row>
    <row r="28" spans="1:13" s="31" customFormat="1" ht="12.75" customHeight="1" x14ac:dyDescent="0.2">
      <c r="A28" s="751"/>
      <c r="B28" s="253">
        <v>1</v>
      </c>
      <c r="C28" s="186">
        <v>0.33929999999999999</v>
      </c>
      <c r="D28" s="186">
        <v>6.1530000000000001E-2</v>
      </c>
      <c r="E28" s="186">
        <v>0.11462</v>
      </c>
      <c r="F28" s="186">
        <v>0.27057999999999999</v>
      </c>
      <c r="G28" s="186">
        <v>3.3910000000000003E-2</v>
      </c>
      <c r="H28" s="186">
        <v>8.5919999999999996E-2</v>
      </c>
      <c r="I28" s="186">
        <v>8.9999999999999998E-4</v>
      </c>
      <c r="J28" s="186">
        <v>8.2000000000000007E-3</v>
      </c>
      <c r="K28" s="186">
        <v>3.1440000000000003E-2</v>
      </c>
      <c r="L28" s="205">
        <v>2.1199999999999999E-3</v>
      </c>
      <c r="M28" s="207">
        <v>5.1490000000000001E-2</v>
      </c>
    </row>
    <row r="29" spans="1:13" s="30" customFormat="1" ht="12.75" customHeight="1" x14ac:dyDescent="0.2">
      <c r="A29" s="751" t="s">
        <v>91</v>
      </c>
      <c r="B29" s="268">
        <v>33082.478999999999</v>
      </c>
      <c r="C29" s="255">
        <v>13467.415999999999</v>
      </c>
      <c r="D29" s="255">
        <v>197.547</v>
      </c>
      <c r="E29" s="255">
        <v>92.186999999999998</v>
      </c>
      <c r="F29" s="255">
        <v>9993.4860000000008</v>
      </c>
      <c r="G29" s="255">
        <v>670.30399999999997</v>
      </c>
      <c r="H29" s="255">
        <v>4493.8620000000001</v>
      </c>
      <c r="I29" s="255">
        <v>58.807000000000002</v>
      </c>
      <c r="J29" s="255">
        <v>533.85</v>
      </c>
      <c r="K29" s="255">
        <v>904.83900000000006</v>
      </c>
      <c r="L29" s="211">
        <v>301.26900000000001</v>
      </c>
      <c r="M29" s="212">
        <v>2368.9119999999998</v>
      </c>
    </row>
    <row r="30" spans="1:13" s="31" customFormat="1" ht="12.75" customHeight="1" x14ac:dyDescent="0.2">
      <c r="A30" s="751"/>
      <c r="B30" s="253">
        <v>1</v>
      </c>
      <c r="C30" s="186">
        <v>0.40709000000000001</v>
      </c>
      <c r="D30" s="186">
        <v>5.9699999999999996E-3</v>
      </c>
      <c r="E30" s="186">
        <v>2.7899999999999999E-3</v>
      </c>
      <c r="F30" s="186">
        <v>0.30208000000000002</v>
      </c>
      <c r="G30" s="186">
        <v>2.026E-2</v>
      </c>
      <c r="H30" s="186">
        <v>0.13583999999999999</v>
      </c>
      <c r="I30" s="186">
        <v>1.7799999999999999E-3</v>
      </c>
      <c r="J30" s="186">
        <v>1.6140000000000002E-2</v>
      </c>
      <c r="K30" s="186">
        <v>2.7349999999999999E-2</v>
      </c>
      <c r="L30" s="205">
        <v>9.11E-3</v>
      </c>
      <c r="M30" s="207">
        <v>7.1609999999999993E-2</v>
      </c>
    </row>
    <row r="31" spans="1:13" s="30" customFormat="1" ht="12.75" customHeight="1" x14ac:dyDescent="0.2">
      <c r="A31" s="751" t="s">
        <v>92</v>
      </c>
      <c r="B31" s="268">
        <v>15137.866</v>
      </c>
      <c r="C31" s="255">
        <v>7544.3329999999996</v>
      </c>
      <c r="D31" s="255">
        <v>124.27500000000001</v>
      </c>
      <c r="E31" s="255">
        <v>11.428000000000001</v>
      </c>
      <c r="F31" s="255">
        <v>4169.4870000000001</v>
      </c>
      <c r="G31" s="255">
        <v>154.22800000000001</v>
      </c>
      <c r="H31" s="255">
        <v>1422.7929999999999</v>
      </c>
      <c r="I31" s="255">
        <v>31.43</v>
      </c>
      <c r="J31" s="255">
        <v>186.7</v>
      </c>
      <c r="K31" s="255">
        <v>485.69400000000002</v>
      </c>
      <c r="L31" s="211">
        <v>110.959</v>
      </c>
      <c r="M31" s="212">
        <v>896.53899999999999</v>
      </c>
    </row>
    <row r="32" spans="1:13" s="31" customFormat="1" ht="12.75" customHeight="1" x14ac:dyDescent="0.2">
      <c r="A32" s="751"/>
      <c r="B32" s="253">
        <v>1</v>
      </c>
      <c r="C32" s="186">
        <v>0.49836999999999998</v>
      </c>
      <c r="D32" s="186">
        <v>8.2100000000000003E-3</v>
      </c>
      <c r="E32" s="186">
        <v>7.5000000000000002E-4</v>
      </c>
      <c r="F32" s="186">
        <v>0.27543000000000001</v>
      </c>
      <c r="G32" s="186">
        <v>1.0189999999999999E-2</v>
      </c>
      <c r="H32" s="186">
        <v>9.3990000000000004E-2</v>
      </c>
      <c r="I32" s="186">
        <v>2.0799999999999998E-3</v>
      </c>
      <c r="J32" s="186">
        <v>1.2330000000000001E-2</v>
      </c>
      <c r="K32" s="186">
        <v>3.2079999999999997E-2</v>
      </c>
      <c r="L32" s="205">
        <v>7.3299999999999997E-3</v>
      </c>
      <c r="M32" s="207">
        <v>5.9220000000000002E-2</v>
      </c>
    </row>
    <row r="33" spans="1:13" s="30" customFormat="1" ht="12.75" customHeight="1" x14ac:dyDescent="0.2">
      <c r="A33" s="751" t="s">
        <v>93</v>
      </c>
      <c r="B33" s="268">
        <v>51249.983</v>
      </c>
      <c r="C33" s="255">
        <v>18973.395</v>
      </c>
      <c r="D33" s="255">
        <v>981.08500000000004</v>
      </c>
      <c r="E33" s="255">
        <v>514.90899999999999</v>
      </c>
      <c r="F33" s="255">
        <v>16677.169999999998</v>
      </c>
      <c r="G33" s="255">
        <v>1186.884</v>
      </c>
      <c r="H33" s="255">
        <v>5811.5630000000001</v>
      </c>
      <c r="I33" s="255">
        <v>83.194000000000003</v>
      </c>
      <c r="J33" s="255">
        <v>817.33199999999999</v>
      </c>
      <c r="K33" s="255">
        <v>1527.7909999999999</v>
      </c>
      <c r="L33" s="211">
        <v>780.36699999999996</v>
      </c>
      <c r="M33" s="212">
        <v>3896.2930000000001</v>
      </c>
    </row>
    <row r="34" spans="1:13" s="31" customFormat="1" ht="12.75" customHeight="1" x14ac:dyDescent="0.2">
      <c r="A34" s="751"/>
      <c r="B34" s="253">
        <v>1</v>
      </c>
      <c r="C34" s="186">
        <v>0.37020999999999998</v>
      </c>
      <c r="D34" s="186">
        <v>1.9140000000000001E-2</v>
      </c>
      <c r="E34" s="186">
        <v>1.005E-2</v>
      </c>
      <c r="F34" s="186">
        <v>0.32540999999999998</v>
      </c>
      <c r="G34" s="186">
        <v>2.316E-2</v>
      </c>
      <c r="H34" s="186">
        <v>0.1134</v>
      </c>
      <c r="I34" s="186">
        <v>1.6199999999999999E-3</v>
      </c>
      <c r="J34" s="186">
        <v>1.5949999999999999E-2</v>
      </c>
      <c r="K34" s="186">
        <v>2.981E-2</v>
      </c>
      <c r="L34" s="205">
        <v>1.523E-2</v>
      </c>
      <c r="M34" s="207">
        <v>7.603E-2</v>
      </c>
    </row>
    <row r="35" spans="1:13" s="30" customFormat="1" ht="12.75" customHeight="1" x14ac:dyDescent="0.2">
      <c r="A35" s="780" t="s">
        <v>94</v>
      </c>
      <c r="B35" s="268">
        <v>21468.095000000001</v>
      </c>
      <c r="C35" s="255">
        <v>9413.85</v>
      </c>
      <c r="D35" s="255">
        <v>254.68899999999999</v>
      </c>
      <c r="E35" s="255">
        <v>94.132000000000005</v>
      </c>
      <c r="F35" s="255">
        <v>6599.1490000000003</v>
      </c>
      <c r="G35" s="255">
        <v>292.09500000000003</v>
      </c>
      <c r="H35" s="255">
        <v>2148.3330000000001</v>
      </c>
      <c r="I35" s="255">
        <v>119.268</v>
      </c>
      <c r="J35" s="255">
        <v>262.13799999999998</v>
      </c>
      <c r="K35" s="255">
        <v>721.36599999999999</v>
      </c>
      <c r="L35" s="211">
        <v>265.62099999999998</v>
      </c>
      <c r="M35" s="212">
        <v>1297.454</v>
      </c>
    </row>
    <row r="36" spans="1:13" s="31" customFormat="1" ht="12.75" customHeight="1" x14ac:dyDescent="0.2">
      <c r="A36" s="769"/>
      <c r="B36" s="256">
        <v>1</v>
      </c>
      <c r="C36" s="193">
        <v>0.4385</v>
      </c>
      <c r="D36" s="193">
        <v>1.1860000000000001E-2</v>
      </c>
      <c r="E36" s="193">
        <v>4.3800000000000002E-3</v>
      </c>
      <c r="F36" s="193">
        <v>0.30739</v>
      </c>
      <c r="G36" s="193">
        <v>1.3610000000000001E-2</v>
      </c>
      <c r="H36" s="193">
        <v>0.10007000000000001</v>
      </c>
      <c r="I36" s="193">
        <v>5.5599999999999998E-3</v>
      </c>
      <c r="J36" s="193">
        <v>1.221E-2</v>
      </c>
      <c r="K36" s="193">
        <v>3.3599999999999998E-2</v>
      </c>
      <c r="L36" s="226">
        <v>1.2370000000000001E-2</v>
      </c>
      <c r="M36" s="228">
        <v>6.0440000000000001E-2</v>
      </c>
    </row>
    <row r="37" spans="1:13" s="30" customFormat="1" ht="12.75" customHeight="1" x14ac:dyDescent="0.2">
      <c r="A37" s="810" t="s">
        <v>109</v>
      </c>
      <c r="B37" s="251">
        <v>1379680.081</v>
      </c>
      <c r="C37" s="235">
        <v>563147.53799999994</v>
      </c>
      <c r="D37" s="235">
        <v>19088.850999999999</v>
      </c>
      <c r="E37" s="235">
        <v>9825.5280000000002</v>
      </c>
      <c r="F37" s="235">
        <v>440791.527</v>
      </c>
      <c r="G37" s="235">
        <v>26243.951000000001</v>
      </c>
      <c r="H37" s="235">
        <v>136194.201</v>
      </c>
      <c r="I37" s="235">
        <v>2637.9870000000001</v>
      </c>
      <c r="J37" s="235">
        <v>22775.699000000001</v>
      </c>
      <c r="K37" s="235">
        <v>49935.3</v>
      </c>
      <c r="L37" s="266">
        <v>19737.911</v>
      </c>
      <c r="M37" s="270">
        <v>89301.588000000003</v>
      </c>
    </row>
    <row r="38" spans="1:13" s="31" customFormat="1" ht="12.75" customHeight="1" thickBot="1" x14ac:dyDescent="0.25">
      <c r="A38" s="811"/>
      <c r="B38" s="501">
        <v>1</v>
      </c>
      <c r="C38" s="435">
        <v>0.40816999999999998</v>
      </c>
      <c r="D38" s="435">
        <v>1.384E-2</v>
      </c>
      <c r="E38" s="435">
        <v>7.1199999999999996E-3</v>
      </c>
      <c r="F38" s="435">
        <v>0.31949</v>
      </c>
      <c r="G38" s="435">
        <v>1.9019999999999999E-2</v>
      </c>
      <c r="H38" s="435">
        <v>9.8710000000000006E-2</v>
      </c>
      <c r="I38" s="435">
        <v>1.91E-3</v>
      </c>
      <c r="J38" s="435">
        <v>1.651E-2</v>
      </c>
      <c r="K38" s="435">
        <v>3.619E-2</v>
      </c>
      <c r="L38" s="166">
        <v>1.431E-2</v>
      </c>
      <c r="M38" s="167">
        <v>6.4729999999999996E-2</v>
      </c>
    </row>
    <row r="40" spans="1:13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13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3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3" x14ac:dyDescent="0.2">
      <c r="A43" s="700" t="s">
        <v>516</v>
      </c>
      <c r="B43" s="701"/>
      <c r="C43" s="701"/>
      <c r="D43" s="701"/>
      <c r="E43" s="781" t="s">
        <v>503</v>
      </c>
      <c r="F43" s="781"/>
      <c r="G43" s="781"/>
      <c r="H43" s="701"/>
      <c r="I43" s="701"/>
      <c r="J43" s="701"/>
      <c r="K43" s="701"/>
      <c r="L43" s="701"/>
    </row>
    <row r="44" spans="1:13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3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</sheetData>
  <mergeCells count="23">
    <mergeCell ref="A33:A34"/>
    <mergeCell ref="A17:A18"/>
    <mergeCell ref="A27:A28"/>
    <mergeCell ref="A29:A30"/>
    <mergeCell ref="A13:A14"/>
    <mergeCell ref="A15:A16"/>
    <mergeCell ref="A31:A32"/>
    <mergeCell ref="E43:G43"/>
    <mergeCell ref="A7:A8"/>
    <mergeCell ref="A9:A10"/>
    <mergeCell ref="A11:A12"/>
    <mergeCell ref="A1:M1"/>
    <mergeCell ref="A2:A4"/>
    <mergeCell ref="B2:B4"/>
    <mergeCell ref="C2:M2"/>
    <mergeCell ref="C3:M3"/>
    <mergeCell ref="A5:A6"/>
    <mergeCell ref="A35:A36"/>
    <mergeCell ref="A37:A38"/>
    <mergeCell ref="A19:A20"/>
    <mergeCell ref="A21:A22"/>
    <mergeCell ref="A23:A24"/>
    <mergeCell ref="A25:A26"/>
  </mergeCells>
  <conditionalFormatting sqref="A5:IV5">
    <cfRule type="cellIs" dxfId="607" priority="48" stopIfTrue="1" operator="equal">
      <formula>0</formula>
    </cfRule>
  </conditionalFormatting>
  <conditionalFormatting sqref="A6:IV6">
    <cfRule type="cellIs" dxfId="606" priority="47" stopIfTrue="1" operator="lessThan">
      <formula>0.0005</formula>
    </cfRule>
    <cfRule type="cellIs" dxfId="605" priority="46" stopIfTrue="1" operator="equal">
      <formula>1</formula>
    </cfRule>
  </conditionalFormatting>
  <conditionalFormatting sqref="A8:IV8">
    <cfRule type="cellIs" dxfId="604" priority="50" stopIfTrue="1" operator="lessThan">
      <formula>0.0005</formula>
    </cfRule>
    <cfRule type="cellIs" dxfId="603" priority="49" stopIfTrue="1" operator="equal">
      <formula>1</formula>
    </cfRule>
  </conditionalFormatting>
  <conditionalFormatting sqref="A9:IV9">
    <cfRule type="cellIs" dxfId="602" priority="45" stopIfTrue="1" operator="equal">
      <formula>0</formula>
    </cfRule>
  </conditionalFormatting>
  <conditionalFormatting sqref="A10:IV10">
    <cfRule type="cellIs" dxfId="601" priority="44" stopIfTrue="1" operator="lessThan">
      <formula>0.0005</formula>
    </cfRule>
    <cfRule type="cellIs" dxfId="600" priority="43" stopIfTrue="1" operator="equal">
      <formula>1</formula>
    </cfRule>
  </conditionalFormatting>
  <conditionalFormatting sqref="A11:IV11">
    <cfRule type="cellIs" dxfId="599" priority="42" stopIfTrue="1" operator="equal">
      <formula>0</formula>
    </cfRule>
  </conditionalFormatting>
  <conditionalFormatting sqref="A12:IV12">
    <cfRule type="cellIs" dxfId="598" priority="41" stopIfTrue="1" operator="lessThan">
      <formula>0.0005</formula>
    </cfRule>
    <cfRule type="cellIs" dxfId="597" priority="40" stopIfTrue="1" operator="equal">
      <formula>1</formula>
    </cfRule>
  </conditionalFormatting>
  <conditionalFormatting sqref="A13:IV13">
    <cfRule type="cellIs" dxfId="596" priority="39" stopIfTrue="1" operator="equal">
      <formula>0</formula>
    </cfRule>
  </conditionalFormatting>
  <conditionalFormatting sqref="A14:IV14">
    <cfRule type="cellIs" dxfId="595" priority="38" stopIfTrue="1" operator="lessThan">
      <formula>0.0005</formula>
    </cfRule>
    <cfRule type="cellIs" dxfId="594" priority="37" stopIfTrue="1" operator="equal">
      <formula>1</formula>
    </cfRule>
  </conditionalFormatting>
  <conditionalFormatting sqref="A15:IV15">
    <cfRule type="cellIs" dxfId="593" priority="36" stopIfTrue="1" operator="equal">
      <formula>0</formula>
    </cfRule>
  </conditionalFormatting>
  <conditionalFormatting sqref="A16:IV16">
    <cfRule type="cellIs" dxfId="592" priority="35" stopIfTrue="1" operator="lessThan">
      <formula>0.0005</formula>
    </cfRule>
    <cfRule type="cellIs" dxfId="591" priority="34" stopIfTrue="1" operator="equal">
      <formula>1</formula>
    </cfRule>
  </conditionalFormatting>
  <conditionalFormatting sqref="A17:IV17">
    <cfRule type="cellIs" dxfId="590" priority="33" stopIfTrue="1" operator="equal">
      <formula>0</formula>
    </cfRule>
  </conditionalFormatting>
  <conditionalFormatting sqref="A18:IV18">
    <cfRule type="cellIs" dxfId="589" priority="31" stopIfTrue="1" operator="equal">
      <formula>1</formula>
    </cfRule>
    <cfRule type="cellIs" dxfId="588" priority="32" stopIfTrue="1" operator="lessThan">
      <formula>0.0005</formula>
    </cfRule>
  </conditionalFormatting>
  <conditionalFormatting sqref="A19:IV19">
    <cfRule type="cellIs" dxfId="587" priority="30" stopIfTrue="1" operator="equal">
      <formula>0</formula>
    </cfRule>
  </conditionalFormatting>
  <conditionalFormatting sqref="A20:IV20">
    <cfRule type="cellIs" dxfId="586" priority="29" stopIfTrue="1" operator="lessThan">
      <formula>0.0005</formula>
    </cfRule>
    <cfRule type="cellIs" dxfId="585" priority="28" stopIfTrue="1" operator="equal">
      <formula>1</formula>
    </cfRule>
  </conditionalFormatting>
  <conditionalFormatting sqref="A21:IV21">
    <cfRule type="cellIs" dxfId="584" priority="27" stopIfTrue="1" operator="equal">
      <formula>0</formula>
    </cfRule>
  </conditionalFormatting>
  <conditionalFormatting sqref="A22:IV22">
    <cfRule type="cellIs" dxfId="583" priority="25" stopIfTrue="1" operator="equal">
      <formula>1</formula>
    </cfRule>
    <cfRule type="cellIs" dxfId="582" priority="26" stopIfTrue="1" operator="lessThan">
      <formula>0.0005</formula>
    </cfRule>
  </conditionalFormatting>
  <conditionalFormatting sqref="A23:IV23">
    <cfRule type="cellIs" dxfId="581" priority="24" stopIfTrue="1" operator="equal">
      <formula>0</formula>
    </cfRule>
  </conditionalFormatting>
  <conditionalFormatting sqref="A24:IV24">
    <cfRule type="cellIs" dxfId="580" priority="23" stopIfTrue="1" operator="lessThan">
      <formula>0.0005</formula>
    </cfRule>
    <cfRule type="cellIs" dxfId="579" priority="22" stopIfTrue="1" operator="equal">
      <formula>1</formula>
    </cfRule>
  </conditionalFormatting>
  <conditionalFormatting sqref="A25:IV25">
    <cfRule type="cellIs" dxfId="578" priority="21" stopIfTrue="1" operator="equal">
      <formula>0</formula>
    </cfRule>
  </conditionalFormatting>
  <conditionalFormatting sqref="A26:IV26">
    <cfRule type="cellIs" dxfId="577" priority="19" stopIfTrue="1" operator="equal">
      <formula>1</formula>
    </cfRule>
    <cfRule type="cellIs" dxfId="576" priority="20" stopIfTrue="1" operator="lessThan">
      <formula>0.0005</formula>
    </cfRule>
  </conditionalFormatting>
  <conditionalFormatting sqref="A27:IV27">
    <cfRule type="cellIs" dxfId="575" priority="18" stopIfTrue="1" operator="equal">
      <formula>0</formula>
    </cfRule>
  </conditionalFormatting>
  <conditionalFormatting sqref="A28:IV28">
    <cfRule type="cellIs" dxfId="574" priority="17" stopIfTrue="1" operator="lessThan">
      <formula>0.0005</formula>
    </cfRule>
    <cfRule type="cellIs" dxfId="573" priority="16" stopIfTrue="1" operator="equal">
      <formula>1</formula>
    </cfRule>
  </conditionalFormatting>
  <conditionalFormatting sqref="A29:IV29">
    <cfRule type="cellIs" dxfId="572" priority="15" stopIfTrue="1" operator="equal">
      <formula>0</formula>
    </cfRule>
  </conditionalFormatting>
  <conditionalFormatting sqref="A30:IV30">
    <cfRule type="cellIs" dxfId="571" priority="14" stopIfTrue="1" operator="lessThan">
      <formula>0.0005</formula>
    </cfRule>
    <cfRule type="cellIs" dxfId="570" priority="13" stopIfTrue="1" operator="equal">
      <formula>1</formula>
    </cfRule>
  </conditionalFormatting>
  <conditionalFormatting sqref="A31:IV31">
    <cfRule type="cellIs" dxfId="569" priority="12" stopIfTrue="1" operator="equal">
      <formula>0</formula>
    </cfRule>
  </conditionalFormatting>
  <conditionalFormatting sqref="A32:IV32">
    <cfRule type="cellIs" dxfId="568" priority="11" stopIfTrue="1" operator="lessThan">
      <formula>0.0005</formula>
    </cfRule>
    <cfRule type="cellIs" dxfId="567" priority="10" stopIfTrue="1" operator="equal">
      <formula>1</formula>
    </cfRule>
  </conditionalFormatting>
  <conditionalFormatting sqref="A33:IV33">
    <cfRule type="cellIs" dxfId="566" priority="9" stopIfTrue="1" operator="equal">
      <formula>0</formula>
    </cfRule>
  </conditionalFormatting>
  <conditionalFormatting sqref="A34:IV34">
    <cfRule type="cellIs" dxfId="565" priority="8" stopIfTrue="1" operator="lessThan">
      <formula>0.0005</formula>
    </cfRule>
    <cfRule type="cellIs" dxfId="564" priority="7" stopIfTrue="1" operator="equal">
      <formula>1</formula>
    </cfRule>
  </conditionalFormatting>
  <conditionalFormatting sqref="A35:IV35">
    <cfRule type="cellIs" dxfId="563" priority="6" stopIfTrue="1" operator="equal">
      <formula>0</formula>
    </cfRule>
  </conditionalFormatting>
  <conditionalFormatting sqref="A36:IV36">
    <cfRule type="cellIs" dxfId="562" priority="5" stopIfTrue="1" operator="lessThan">
      <formula>0.0005</formula>
    </cfRule>
    <cfRule type="cellIs" dxfId="561" priority="4" stopIfTrue="1" operator="equal">
      <formula>1</formula>
    </cfRule>
  </conditionalFormatting>
  <conditionalFormatting sqref="A37:IV37">
    <cfRule type="cellIs" dxfId="560" priority="3" stopIfTrue="1" operator="equal">
      <formula>0</formula>
    </cfRule>
  </conditionalFormatting>
  <conditionalFormatting sqref="A38:IV38">
    <cfRule type="cellIs" dxfId="559" priority="1" stopIfTrue="1" operator="equal">
      <formula>1</formula>
    </cfRule>
    <cfRule type="cellIs" dxfId="558" priority="2" stopIfTrue="1" operator="lessThan">
      <formula>0.0005</formula>
    </cfRule>
  </conditionalFormatting>
  <conditionalFormatting sqref="B7:IV7">
    <cfRule type="cellIs" dxfId="557" priority="54" stopIfTrue="1" operator="equal">
      <formula>0</formula>
    </cfRule>
  </conditionalFormatting>
  <hyperlinks>
    <hyperlink ref="E43" r:id="rId1" xr:uid="{27C8F1FD-02C6-4859-ABEE-86D14E4280CF}"/>
    <hyperlink ref="E43:G43" r:id="rId2" display="http://dx.doi.org/10.4232/1.14582 " xr:uid="{28FC5AF6-40EA-429F-B485-B10D8B38626B}"/>
    <hyperlink ref="A45" r:id="rId3" display="Publikation und Tabellen stehen unter der Lizenz CC BY-SA DEED 4.0." xr:uid="{DA2BA261-93A7-4AD9-9B20-31C708E847E8}"/>
  </hyperlinks>
  <pageMargins left="0.78740157480314965" right="0.78740157480314965" top="0.98425196850393704" bottom="0.98425196850393704" header="0.51181102362204722" footer="0.51181102362204722"/>
  <pageSetup paperSize="9" scale="46" orientation="portrait" r:id="rId4"/>
  <headerFooter scaleWithDoc="0" alignWithMargins="0"/>
  <legacyDrawingHF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A4BD-DB33-4A40-BF79-C67874E5DBE2}">
  <dimension ref="A1:M43"/>
  <sheetViews>
    <sheetView view="pageBreakPreview" zoomScaleNormal="100" zoomScaleSheetLayoutView="100" workbookViewId="0">
      <selection sqref="A1:E1"/>
    </sheetView>
  </sheetViews>
  <sheetFormatPr baseColWidth="10" defaultRowHeight="12.75" x14ac:dyDescent="0.2"/>
  <cols>
    <col min="1" max="1" width="16.5703125" style="24" customWidth="1"/>
    <col min="2" max="4" width="18.7109375" style="24" customWidth="1"/>
    <col min="5" max="5" width="12.5703125" style="24" customWidth="1"/>
    <col min="6" max="16384" width="11.42578125" style="24"/>
  </cols>
  <sheetData>
    <row r="1" spans="1:13" ht="39.950000000000003" customHeight="1" thickBot="1" x14ac:dyDescent="0.3">
      <c r="A1" s="813" t="str">
        <f>"Tabelle 6: Entgeltermäßigungen nach Ländern " &amp;Hilfswerte!B1</f>
        <v>Tabelle 6: Entgeltermäßigungen nach Ländern 2019</v>
      </c>
      <c r="B1" s="813"/>
      <c r="C1" s="813"/>
      <c r="D1" s="813"/>
      <c r="E1" s="813"/>
      <c r="F1" s="58"/>
      <c r="G1" s="58"/>
      <c r="H1" s="58"/>
      <c r="I1" s="58"/>
      <c r="J1" s="58"/>
      <c r="K1" s="58"/>
      <c r="L1" s="58"/>
      <c r="M1" s="58"/>
    </row>
    <row r="2" spans="1:13" ht="48" customHeight="1" x14ac:dyDescent="0.2">
      <c r="A2" s="59" t="s">
        <v>14</v>
      </c>
      <c r="B2" s="60" t="s">
        <v>390</v>
      </c>
      <c r="C2" s="60" t="s">
        <v>428</v>
      </c>
      <c r="D2" s="61" t="s">
        <v>78</v>
      </c>
    </row>
    <row r="3" spans="1:13" ht="17.25" customHeight="1" x14ac:dyDescent="0.2">
      <c r="A3" s="752" t="s">
        <v>79</v>
      </c>
      <c r="B3" s="271">
        <v>48479</v>
      </c>
      <c r="C3" s="271">
        <v>141973</v>
      </c>
      <c r="D3" s="272">
        <v>190452</v>
      </c>
    </row>
    <row r="4" spans="1:13" ht="17.25" customHeight="1" x14ac:dyDescent="0.2">
      <c r="A4" s="751"/>
      <c r="B4" s="273">
        <v>0.25455</v>
      </c>
      <c r="C4" s="273">
        <v>0.74544999999999995</v>
      </c>
      <c r="D4" s="274">
        <v>1</v>
      </c>
    </row>
    <row r="5" spans="1:13" ht="17.25" customHeight="1" x14ac:dyDescent="0.2">
      <c r="A5" s="751" t="s">
        <v>80</v>
      </c>
      <c r="B5" s="136">
        <v>65349</v>
      </c>
      <c r="C5" s="136">
        <v>31213</v>
      </c>
      <c r="D5" s="275">
        <v>96562</v>
      </c>
    </row>
    <row r="6" spans="1:13" ht="17.25" customHeight="1" x14ac:dyDescent="0.2">
      <c r="A6" s="751"/>
      <c r="B6" s="273">
        <v>0.67676000000000003</v>
      </c>
      <c r="C6" s="273">
        <v>0.32324000000000003</v>
      </c>
      <c r="D6" s="274">
        <v>1</v>
      </c>
    </row>
    <row r="7" spans="1:13" ht="17.25" customHeight="1" x14ac:dyDescent="0.2">
      <c r="A7" s="751" t="s">
        <v>81</v>
      </c>
      <c r="B7" s="136">
        <v>29522</v>
      </c>
      <c r="C7" s="136">
        <v>96728</v>
      </c>
      <c r="D7" s="275">
        <v>126250</v>
      </c>
    </row>
    <row r="8" spans="1:13" ht="17.25" customHeight="1" x14ac:dyDescent="0.2">
      <c r="A8" s="751"/>
      <c r="B8" s="139">
        <v>0.23383999999999999</v>
      </c>
      <c r="C8" s="139">
        <v>0.76615999999999995</v>
      </c>
      <c r="D8" s="276">
        <v>1</v>
      </c>
    </row>
    <row r="9" spans="1:13" ht="17.25" customHeight="1" x14ac:dyDescent="0.2">
      <c r="A9" s="751" t="s">
        <v>82</v>
      </c>
      <c r="B9" s="136">
        <v>10165</v>
      </c>
      <c r="C9" s="136">
        <v>13064</v>
      </c>
      <c r="D9" s="275">
        <v>23229</v>
      </c>
    </row>
    <row r="10" spans="1:13" ht="17.25" customHeight="1" x14ac:dyDescent="0.2">
      <c r="A10" s="751"/>
      <c r="B10" s="139">
        <v>0.43759999999999999</v>
      </c>
      <c r="C10" s="139">
        <v>0.56240000000000001</v>
      </c>
      <c r="D10" s="276">
        <v>1</v>
      </c>
    </row>
    <row r="11" spans="1:13" ht="17.25" customHeight="1" x14ac:dyDescent="0.2">
      <c r="A11" s="751" t="s">
        <v>83</v>
      </c>
      <c r="B11" s="136">
        <v>6731</v>
      </c>
      <c r="C11" s="136">
        <v>7669</v>
      </c>
      <c r="D11" s="275">
        <v>14400</v>
      </c>
    </row>
    <row r="12" spans="1:13" ht="17.25" customHeight="1" x14ac:dyDescent="0.2">
      <c r="A12" s="751"/>
      <c r="B12" s="139">
        <v>0.46743000000000001</v>
      </c>
      <c r="C12" s="139">
        <v>0.53256999999999999</v>
      </c>
      <c r="D12" s="276">
        <v>1</v>
      </c>
    </row>
    <row r="13" spans="1:13" ht="17.25" customHeight="1" x14ac:dyDescent="0.2">
      <c r="A13" s="751" t="s">
        <v>84</v>
      </c>
      <c r="B13" s="136">
        <v>27686</v>
      </c>
      <c r="C13" s="136">
        <v>156</v>
      </c>
      <c r="D13" s="275">
        <v>27842</v>
      </c>
    </row>
    <row r="14" spans="1:13" ht="17.25" customHeight="1" x14ac:dyDescent="0.2">
      <c r="A14" s="751"/>
      <c r="B14" s="139">
        <v>0.99439999999999995</v>
      </c>
      <c r="C14" s="139">
        <v>5.5999999999999999E-3</v>
      </c>
      <c r="D14" s="276">
        <v>1</v>
      </c>
    </row>
    <row r="15" spans="1:13" ht="17.25" customHeight="1" x14ac:dyDescent="0.2">
      <c r="A15" s="751" t="s">
        <v>85</v>
      </c>
      <c r="B15" s="136">
        <v>42712</v>
      </c>
      <c r="C15" s="136">
        <v>56390</v>
      </c>
      <c r="D15" s="275">
        <v>99102</v>
      </c>
    </row>
    <row r="16" spans="1:13" ht="17.25" customHeight="1" x14ac:dyDescent="0.2">
      <c r="A16" s="751"/>
      <c r="B16" s="139">
        <v>0.43098999999999998</v>
      </c>
      <c r="C16" s="139">
        <v>0.56901000000000002</v>
      </c>
      <c r="D16" s="276">
        <v>1</v>
      </c>
    </row>
    <row r="17" spans="1:4" ht="17.25" customHeight="1" x14ac:dyDescent="0.2">
      <c r="A17" s="751" t="s">
        <v>86</v>
      </c>
      <c r="B17" s="136">
        <v>3900</v>
      </c>
      <c r="C17" s="136">
        <v>4033</v>
      </c>
      <c r="D17" s="275">
        <v>7933</v>
      </c>
    </row>
    <row r="18" spans="1:4" ht="17.25" customHeight="1" x14ac:dyDescent="0.2">
      <c r="A18" s="751"/>
      <c r="B18" s="139">
        <v>0.49162</v>
      </c>
      <c r="C18" s="139">
        <v>0.50838000000000005</v>
      </c>
      <c r="D18" s="276">
        <v>1</v>
      </c>
    </row>
    <row r="19" spans="1:4" ht="17.25" customHeight="1" x14ac:dyDescent="0.2">
      <c r="A19" s="751" t="s">
        <v>87</v>
      </c>
      <c r="B19" s="136">
        <v>16260</v>
      </c>
      <c r="C19" s="136">
        <v>35229</v>
      </c>
      <c r="D19" s="275">
        <v>51489</v>
      </c>
    </row>
    <row r="20" spans="1:4" ht="17.25" customHeight="1" x14ac:dyDescent="0.2">
      <c r="A20" s="751"/>
      <c r="B20" s="139">
        <v>0.31580000000000003</v>
      </c>
      <c r="C20" s="139">
        <v>0.68420000000000003</v>
      </c>
      <c r="D20" s="276">
        <v>1</v>
      </c>
    </row>
    <row r="21" spans="1:4" ht="17.25" customHeight="1" x14ac:dyDescent="0.2">
      <c r="A21" s="751" t="s">
        <v>88</v>
      </c>
      <c r="B21" s="136">
        <v>67488</v>
      </c>
      <c r="C21" s="136">
        <v>172162</v>
      </c>
      <c r="D21" s="275">
        <v>239650</v>
      </c>
    </row>
    <row r="22" spans="1:4" ht="17.25" customHeight="1" x14ac:dyDescent="0.2">
      <c r="A22" s="751"/>
      <c r="B22" s="139">
        <v>0.28161000000000003</v>
      </c>
      <c r="C22" s="139">
        <v>0.71838999999999997</v>
      </c>
      <c r="D22" s="276">
        <v>1</v>
      </c>
    </row>
    <row r="23" spans="1:4" ht="17.25" customHeight="1" x14ac:dyDescent="0.2">
      <c r="A23" s="751" t="s">
        <v>89</v>
      </c>
      <c r="B23" s="136">
        <v>4870</v>
      </c>
      <c r="C23" s="136">
        <v>16257</v>
      </c>
      <c r="D23" s="275">
        <v>21127</v>
      </c>
    </row>
    <row r="24" spans="1:4" ht="17.25" customHeight="1" x14ac:dyDescent="0.2">
      <c r="A24" s="751"/>
      <c r="B24" s="139">
        <v>0.23050999999999999</v>
      </c>
      <c r="C24" s="139">
        <v>0.76949000000000001</v>
      </c>
      <c r="D24" s="276">
        <v>1</v>
      </c>
    </row>
    <row r="25" spans="1:4" ht="17.25" customHeight="1" x14ac:dyDescent="0.2">
      <c r="A25" s="751" t="s">
        <v>90</v>
      </c>
      <c r="B25" s="136">
        <v>2566</v>
      </c>
      <c r="C25" s="136">
        <v>3269</v>
      </c>
      <c r="D25" s="275">
        <v>5835</v>
      </c>
    </row>
    <row r="26" spans="1:4" ht="17.25" customHeight="1" x14ac:dyDescent="0.2">
      <c r="A26" s="751"/>
      <c r="B26" s="139">
        <v>0.43975999999999998</v>
      </c>
      <c r="C26" s="139">
        <v>0.56023999999999996</v>
      </c>
      <c r="D26" s="276">
        <v>1</v>
      </c>
    </row>
    <row r="27" spans="1:4" ht="17.25" customHeight="1" x14ac:dyDescent="0.2">
      <c r="A27" s="751" t="s">
        <v>91</v>
      </c>
      <c r="B27" s="136">
        <v>6891</v>
      </c>
      <c r="C27" s="136">
        <v>6433</v>
      </c>
      <c r="D27" s="275">
        <v>13324</v>
      </c>
    </row>
    <row r="28" spans="1:4" ht="17.25" customHeight="1" x14ac:dyDescent="0.2">
      <c r="A28" s="751"/>
      <c r="B28" s="139">
        <v>0.51719000000000004</v>
      </c>
      <c r="C28" s="139">
        <v>0.48281000000000002</v>
      </c>
      <c r="D28" s="276">
        <v>1</v>
      </c>
    </row>
    <row r="29" spans="1:4" ht="17.25" customHeight="1" x14ac:dyDescent="0.2">
      <c r="A29" s="751" t="s">
        <v>92</v>
      </c>
      <c r="B29" s="136">
        <v>2682</v>
      </c>
      <c r="C29" s="136">
        <v>2424</v>
      </c>
      <c r="D29" s="275">
        <v>5106</v>
      </c>
    </row>
    <row r="30" spans="1:4" ht="17.25" customHeight="1" x14ac:dyDescent="0.2">
      <c r="A30" s="751"/>
      <c r="B30" s="139">
        <v>0.52525999999999995</v>
      </c>
      <c r="C30" s="139">
        <v>0.47474</v>
      </c>
      <c r="D30" s="276">
        <v>1</v>
      </c>
    </row>
    <row r="31" spans="1:4" ht="17.25" customHeight="1" x14ac:dyDescent="0.2">
      <c r="A31" s="751" t="s">
        <v>93</v>
      </c>
      <c r="B31" s="136">
        <v>7513</v>
      </c>
      <c r="C31" s="136">
        <v>6697</v>
      </c>
      <c r="D31" s="275">
        <v>14210</v>
      </c>
    </row>
    <row r="32" spans="1:4" ht="17.25" customHeight="1" x14ac:dyDescent="0.2">
      <c r="A32" s="751"/>
      <c r="B32" s="139">
        <v>0.52871000000000001</v>
      </c>
      <c r="C32" s="139">
        <v>0.47128999999999999</v>
      </c>
      <c r="D32" s="276">
        <v>1</v>
      </c>
    </row>
    <row r="33" spans="1:12" ht="17.25" customHeight="1" x14ac:dyDescent="0.2">
      <c r="A33" s="780" t="s">
        <v>94</v>
      </c>
      <c r="B33" s="260">
        <v>8659</v>
      </c>
      <c r="C33" s="136">
        <v>10993</v>
      </c>
      <c r="D33" s="275">
        <v>19652</v>
      </c>
    </row>
    <row r="34" spans="1:12" ht="17.25" customHeight="1" x14ac:dyDescent="0.2">
      <c r="A34" s="769"/>
      <c r="B34" s="174">
        <v>0.44062000000000001</v>
      </c>
      <c r="C34" s="174">
        <v>0.55937999999999999</v>
      </c>
      <c r="D34" s="277">
        <v>1</v>
      </c>
    </row>
    <row r="35" spans="1:12" ht="17.25" customHeight="1" x14ac:dyDescent="0.2">
      <c r="A35" s="766" t="s">
        <v>109</v>
      </c>
      <c r="B35" s="179">
        <v>351473</v>
      </c>
      <c r="C35" s="179">
        <v>604690</v>
      </c>
      <c r="D35" s="278">
        <v>956163</v>
      </c>
    </row>
    <row r="36" spans="1:12" ht="17.25" customHeight="1" thickBot="1" x14ac:dyDescent="0.25">
      <c r="A36" s="767"/>
      <c r="B36" s="199">
        <v>0.36758999999999997</v>
      </c>
      <c r="C36" s="199">
        <v>0.63241000000000003</v>
      </c>
      <c r="D36" s="279">
        <v>1</v>
      </c>
    </row>
    <row r="38" spans="1:12" x14ac:dyDescent="0.2">
      <c r="A38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39" spans="1:12" x14ac:dyDescent="0.2">
      <c r="A39" s="70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700" t="s">
        <v>515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701"/>
    </row>
    <row r="41" spans="1:12" x14ac:dyDescent="0.2">
      <c r="A41" s="700" t="s">
        <v>516</v>
      </c>
      <c r="B41" s="701"/>
      <c r="C41" s="781" t="s">
        <v>503</v>
      </c>
      <c r="D41" s="781"/>
      <c r="E41" s="781"/>
      <c r="F41" s="701"/>
      <c r="G41" s="701"/>
      <c r="H41" s="701"/>
      <c r="I41" s="701"/>
      <c r="J41" s="701"/>
    </row>
    <row r="42" spans="1:12" x14ac:dyDescent="0.2">
      <c r="A42" s="703"/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2" x14ac:dyDescent="0.2">
      <c r="A43" s="704" t="s">
        <v>517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</row>
  </sheetData>
  <mergeCells count="19">
    <mergeCell ref="A25:A26"/>
    <mergeCell ref="A27:A28"/>
    <mergeCell ref="A29:A30"/>
    <mergeCell ref="C41:E41"/>
    <mergeCell ref="A11:A12"/>
    <mergeCell ref="A1:E1"/>
    <mergeCell ref="A3:A4"/>
    <mergeCell ref="A5:A6"/>
    <mergeCell ref="A7:A8"/>
    <mergeCell ref="A9:A1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</mergeCells>
  <conditionalFormatting sqref="A3:D3 A7:D7 A9:D9 A11:D11 A13:D13 A15:D15 A17:D17 A19:D19 A21:D21 A23:D23 A25:D25 A27:D27 A29:D29 A31:D31 A33:D33 A35:D35">
    <cfRule type="cellIs" dxfId="556" priority="12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555" priority="10" stopIfTrue="1" operator="equal">
      <formula>1</formula>
    </cfRule>
    <cfRule type="cellIs" dxfId="554" priority="11" stopIfTrue="1" operator="lessThan">
      <formula>0.0005</formula>
    </cfRule>
  </conditionalFormatting>
  <conditionalFormatting sqref="A6:D6">
    <cfRule type="cellIs" dxfId="553" priority="4" stopIfTrue="1" operator="equal">
      <formula>1</formula>
    </cfRule>
    <cfRule type="cellIs" dxfId="552" priority="5" stopIfTrue="1" operator="lessThan">
      <formula>0.0005</formula>
    </cfRule>
  </conditionalFormatting>
  <conditionalFormatting sqref="B5:D5">
    <cfRule type="cellIs" dxfId="551" priority="1" stopIfTrue="1" operator="equal">
      <formula>0</formula>
    </cfRule>
  </conditionalFormatting>
  <hyperlinks>
    <hyperlink ref="C41" r:id="rId1" xr:uid="{5D93F3DE-AF18-42E6-B3EE-0A1ECA5A6698}"/>
    <hyperlink ref="C41:E41" r:id="rId2" display="http://dx.doi.org/10.4232/1.14582 " xr:uid="{F335F9F3-5912-45FE-B5C7-75295D516B7B}"/>
    <hyperlink ref="A43" r:id="rId3" display="Publikation und Tabellen stehen unter der Lizenz CC BY-SA DEED 4.0." xr:uid="{E546DE3E-9CE3-4858-AB19-DB862EB1D384}"/>
  </hyperlinks>
  <pageMargins left="0.7" right="0.7" top="0.78740157499999996" bottom="0.78740157499999996" header="0.3" footer="0.3"/>
  <pageSetup paperSize="9" scale="95" orientation="portrait" horizontalDpi="4294967295" verticalDpi="4294967295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00C-8856-44F0-888B-9009359436E7}">
  <dimension ref="A1:Q44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9.42578125" style="24" customWidth="1"/>
    <col min="2" max="15" width="8.7109375" style="24" customWidth="1"/>
    <col min="16" max="16" width="12.42578125" style="24" customWidth="1"/>
    <col min="17" max="17" width="12.5703125" style="24" customWidth="1"/>
    <col min="18" max="16384" width="11.42578125" style="24"/>
  </cols>
  <sheetData>
    <row r="1" spans="1:17" ht="27" customHeight="1" thickBot="1" x14ac:dyDescent="0.25">
      <c r="A1" s="753" t="str">
        <f>"Tabelle 7: Qualitätsmanagementsysteme nach Ländern " &amp;Hilfswerte!B1</f>
        <v>Tabelle 7: Qualitätsmanagementsysteme nach Ländern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</row>
    <row r="2" spans="1:17" ht="42.75" customHeight="1" x14ac:dyDescent="0.2">
      <c r="A2" s="770" t="s">
        <v>14</v>
      </c>
      <c r="B2" s="837" t="s">
        <v>480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9" t="s">
        <v>28</v>
      </c>
      <c r="Q2" s="840"/>
    </row>
    <row r="3" spans="1:17" ht="102.75" customHeight="1" x14ac:dyDescent="0.2">
      <c r="A3" s="771"/>
      <c r="B3" s="48" t="s">
        <v>46</v>
      </c>
      <c r="C3" s="48" t="s">
        <v>47</v>
      </c>
      <c r="D3" s="26" t="s">
        <v>48</v>
      </c>
      <c r="E3" s="48" t="s">
        <v>49</v>
      </c>
      <c r="F3" s="48" t="s">
        <v>429</v>
      </c>
      <c r="G3" s="26" t="s">
        <v>50</v>
      </c>
      <c r="H3" s="48" t="s">
        <v>51</v>
      </c>
      <c r="I3" s="48" t="s">
        <v>52</v>
      </c>
      <c r="J3" s="26" t="s">
        <v>53</v>
      </c>
      <c r="K3" s="48" t="s">
        <v>54</v>
      </c>
      <c r="L3" s="48" t="s">
        <v>55</v>
      </c>
      <c r="M3" s="48" t="s">
        <v>430</v>
      </c>
      <c r="N3" s="48" t="s">
        <v>431</v>
      </c>
      <c r="O3" s="48" t="s">
        <v>432</v>
      </c>
      <c r="P3" s="62" t="s">
        <v>391</v>
      </c>
      <c r="Q3" s="29" t="s">
        <v>392</v>
      </c>
    </row>
    <row r="4" spans="1:17" x14ac:dyDescent="0.2">
      <c r="A4" s="752" t="s">
        <v>79</v>
      </c>
      <c r="B4" s="236">
        <v>50</v>
      </c>
      <c r="C4" s="280">
        <v>6</v>
      </c>
      <c r="D4" s="280">
        <v>4</v>
      </c>
      <c r="E4" s="280">
        <v>3</v>
      </c>
      <c r="F4" s="280">
        <v>43</v>
      </c>
      <c r="G4" s="280">
        <v>0</v>
      </c>
      <c r="H4" s="280">
        <v>0</v>
      </c>
      <c r="I4" s="280">
        <v>0</v>
      </c>
      <c r="J4" s="280">
        <v>2</v>
      </c>
      <c r="K4" s="280">
        <v>0</v>
      </c>
      <c r="L4" s="280">
        <v>0</v>
      </c>
      <c r="M4" s="280">
        <v>1</v>
      </c>
      <c r="N4" s="280">
        <v>2</v>
      </c>
      <c r="O4" s="236">
        <v>72</v>
      </c>
      <c r="P4" s="281">
        <v>97</v>
      </c>
      <c r="Q4" s="282">
        <v>97</v>
      </c>
    </row>
    <row r="5" spans="1:17" x14ac:dyDescent="0.2">
      <c r="A5" s="751"/>
      <c r="B5" s="186">
        <v>0.29586000000000001</v>
      </c>
      <c r="C5" s="283">
        <v>3.5499999999999997E-2</v>
      </c>
      <c r="D5" s="283">
        <v>2.367E-2</v>
      </c>
      <c r="E5" s="283">
        <v>1.7749999999999998E-2</v>
      </c>
      <c r="F5" s="283">
        <v>0.25444</v>
      </c>
      <c r="G5" s="283" t="s">
        <v>498</v>
      </c>
      <c r="H5" s="283" t="s">
        <v>498</v>
      </c>
      <c r="I5" s="283" t="s">
        <v>498</v>
      </c>
      <c r="J5" s="283">
        <v>1.183E-2</v>
      </c>
      <c r="K5" s="283" t="s">
        <v>498</v>
      </c>
      <c r="L5" s="283" t="s">
        <v>498</v>
      </c>
      <c r="M5" s="283">
        <v>5.9199999999999999E-3</v>
      </c>
      <c r="N5" s="283">
        <v>1.183E-2</v>
      </c>
      <c r="O5" s="186">
        <v>0.42603999999999997</v>
      </c>
      <c r="P5" s="285">
        <v>0.57396000000000003</v>
      </c>
      <c r="Q5" s="286">
        <v>0.57396000000000003</v>
      </c>
    </row>
    <row r="6" spans="1:17" ht="12.75" customHeight="1" x14ac:dyDescent="0.2">
      <c r="A6" s="751" t="s">
        <v>80</v>
      </c>
      <c r="B6" s="236">
        <v>37</v>
      </c>
      <c r="C6" s="280">
        <v>1</v>
      </c>
      <c r="D6" s="280">
        <v>143</v>
      </c>
      <c r="E6" s="280">
        <v>0</v>
      </c>
      <c r="F6" s="280">
        <v>0</v>
      </c>
      <c r="G6" s="280">
        <v>0</v>
      </c>
      <c r="H6" s="280">
        <v>0</v>
      </c>
      <c r="I6" s="280">
        <v>0</v>
      </c>
      <c r="J6" s="280">
        <v>3</v>
      </c>
      <c r="K6" s="280">
        <v>0</v>
      </c>
      <c r="L6" s="280">
        <v>1</v>
      </c>
      <c r="M6" s="280">
        <v>9</v>
      </c>
      <c r="N6" s="280">
        <v>0</v>
      </c>
      <c r="O6" s="236">
        <v>12</v>
      </c>
      <c r="P6" s="281">
        <v>168</v>
      </c>
      <c r="Q6" s="282">
        <v>168</v>
      </c>
    </row>
    <row r="7" spans="1:17" ht="12.75" customHeight="1" x14ac:dyDescent="0.2">
      <c r="A7" s="751"/>
      <c r="B7" s="186">
        <v>0.20555999999999999</v>
      </c>
      <c r="C7" s="283">
        <v>5.5599999999999998E-3</v>
      </c>
      <c r="D7" s="283">
        <v>0.79444000000000004</v>
      </c>
      <c r="E7" s="283" t="s">
        <v>498</v>
      </c>
      <c r="F7" s="283" t="s">
        <v>498</v>
      </c>
      <c r="G7" s="283" t="s">
        <v>498</v>
      </c>
      <c r="H7" s="283" t="s">
        <v>498</v>
      </c>
      <c r="I7" s="283" t="s">
        <v>498</v>
      </c>
      <c r="J7" s="283">
        <v>1.6670000000000001E-2</v>
      </c>
      <c r="K7" s="283" t="s">
        <v>498</v>
      </c>
      <c r="L7" s="283">
        <v>5.5599999999999998E-3</v>
      </c>
      <c r="M7" s="283">
        <v>0.05</v>
      </c>
      <c r="N7" s="283" t="s">
        <v>498</v>
      </c>
      <c r="O7" s="186">
        <v>6.6669999999999993E-2</v>
      </c>
      <c r="P7" s="285">
        <v>0.93332999999999999</v>
      </c>
      <c r="Q7" s="286">
        <v>0.93332999999999999</v>
      </c>
    </row>
    <row r="8" spans="1:17" ht="12.75" customHeight="1" x14ac:dyDescent="0.2">
      <c r="A8" s="751" t="s">
        <v>81</v>
      </c>
      <c r="B8" s="236">
        <v>12</v>
      </c>
      <c r="C8" s="280">
        <v>0</v>
      </c>
      <c r="D8" s="280">
        <v>11</v>
      </c>
      <c r="E8" s="280">
        <v>1</v>
      </c>
      <c r="F8" s="280">
        <v>0</v>
      </c>
      <c r="G8" s="280">
        <v>0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36">
        <v>0</v>
      </c>
      <c r="P8" s="281">
        <v>12</v>
      </c>
      <c r="Q8" s="282">
        <v>12</v>
      </c>
    </row>
    <row r="9" spans="1:17" ht="12.75" customHeight="1" x14ac:dyDescent="0.2">
      <c r="A9" s="751"/>
      <c r="B9" s="186">
        <v>1</v>
      </c>
      <c r="C9" s="283" t="s">
        <v>498</v>
      </c>
      <c r="D9" s="283">
        <v>0.91666999999999998</v>
      </c>
      <c r="E9" s="283">
        <v>8.3330000000000001E-2</v>
      </c>
      <c r="F9" s="283" t="s">
        <v>498</v>
      </c>
      <c r="G9" s="283" t="s">
        <v>498</v>
      </c>
      <c r="H9" s="283" t="s">
        <v>498</v>
      </c>
      <c r="I9" s="283" t="s">
        <v>498</v>
      </c>
      <c r="J9" s="283" t="s">
        <v>498</v>
      </c>
      <c r="K9" s="283" t="s">
        <v>498</v>
      </c>
      <c r="L9" s="283" t="s">
        <v>498</v>
      </c>
      <c r="M9" s="283" t="s">
        <v>498</v>
      </c>
      <c r="N9" s="283" t="s">
        <v>498</v>
      </c>
      <c r="O9" s="186" t="s">
        <v>498</v>
      </c>
      <c r="P9" s="285">
        <v>1</v>
      </c>
      <c r="Q9" s="286">
        <v>1</v>
      </c>
    </row>
    <row r="10" spans="1:17" ht="12.75" customHeight="1" x14ac:dyDescent="0.2">
      <c r="A10" s="751" t="s">
        <v>82</v>
      </c>
      <c r="B10" s="236">
        <v>2</v>
      </c>
      <c r="C10" s="280">
        <v>0</v>
      </c>
      <c r="D10" s="280">
        <v>0</v>
      </c>
      <c r="E10" s="280">
        <v>8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1</v>
      </c>
      <c r="N10" s="280">
        <v>3</v>
      </c>
      <c r="O10" s="236">
        <v>5</v>
      </c>
      <c r="P10" s="281">
        <v>11</v>
      </c>
      <c r="Q10" s="282">
        <v>14</v>
      </c>
    </row>
    <row r="11" spans="1:17" ht="12.75" customHeight="1" x14ac:dyDescent="0.2">
      <c r="A11" s="751"/>
      <c r="B11" s="186">
        <v>0.10526000000000001</v>
      </c>
      <c r="C11" s="283" t="s">
        <v>498</v>
      </c>
      <c r="D11" s="283" t="s">
        <v>498</v>
      </c>
      <c r="E11" s="283">
        <v>0.42104999999999998</v>
      </c>
      <c r="F11" s="283" t="s">
        <v>498</v>
      </c>
      <c r="G11" s="283" t="s">
        <v>498</v>
      </c>
      <c r="H11" s="283" t="s">
        <v>498</v>
      </c>
      <c r="I11" s="283" t="s">
        <v>498</v>
      </c>
      <c r="J11" s="283" t="s">
        <v>498</v>
      </c>
      <c r="K11" s="283" t="s">
        <v>498</v>
      </c>
      <c r="L11" s="283" t="s">
        <v>498</v>
      </c>
      <c r="M11" s="283">
        <v>5.2630000000000003E-2</v>
      </c>
      <c r="N11" s="283">
        <v>0.15789</v>
      </c>
      <c r="O11" s="186">
        <v>0.26316000000000001</v>
      </c>
      <c r="P11" s="285">
        <v>0.57894999999999996</v>
      </c>
      <c r="Q11" s="286">
        <v>0.73684000000000005</v>
      </c>
    </row>
    <row r="12" spans="1:17" ht="12.75" customHeight="1" x14ac:dyDescent="0.2">
      <c r="A12" s="751" t="s">
        <v>83</v>
      </c>
      <c r="B12" s="236">
        <v>1</v>
      </c>
      <c r="C12" s="280">
        <v>1</v>
      </c>
      <c r="D12" s="280">
        <v>0</v>
      </c>
      <c r="E12" s="280">
        <v>0</v>
      </c>
      <c r="F12" s="280">
        <v>0</v>
      </c>
      <c r="G12" s="280">
        <v>0</v>
      </c>
      <c r="H12" s="280">
        <v>0</v>
      </c>
      <c r="I12" s="280">
        <v>0</v>
      </c>
      <c r="J12" s="280">
        <v>1</v>
      </c>
      <c r="K12" s="280">
        <v>0</v>
      </c>
      <c r="L12" s="280">
        <v>0</v>
      </c>
      <c r="M12" s="280">
        <v>0</v>
      </c>
      <c r="N12" s="280">
        <v>0</v>
      </c>
      <c r="O12" s="236">
        <v>0</v>
      </c>
      <c r="P12" s="281">
        <v>2</v>
      </c>
      <c r="Q12" s="282">
        <v>2</v>
      </c>
    </row>
    <row r="13" spans="1:17" ht="12.75" customHeight="1" x14ac:dyDescent="0.2">
      <c r="A13" s="751"/>
      <c r="B13" s="186">
        <v>0.5</v>
      </c>
      <c r="C13" s="283">
        <v>0.5</v>
      </c>
      <c r="D13" s="283" t="s">
        <v>498</v>
      </c>
      <c r="E13" s="283" t="s">
        <v>498</v>
      </c>
      <c r="F13" s="283" t="s">
        <v>498</v>
      </c>
      <c r="G13" s="283" t="s">
        <v>498</v>
      </c>
      <c r="H13" s="283" t="s">
        <v>498</v>
      </c>
      <c r="I13" s="283" t="s">
        <v>498</v>
      </c>
      <c r="J13" s="283">
        <v>0.5</v>
      </c>
      <c r="K13" s="283" t="s">
        <v>498</v>
      </c>
      <c r="L13" s="283" t="s">
        <v>498</v>
      </c>
      <c r="M13" s="283" t="s">
        <v>498</v>
      </c>
      <c r="N13" s="283" t="s">
        <v>498</v>
      </c>
      <c r="O13" s="186" t="s">
        <v>498</v>
      </c>
      <c r="P13" s="285">
        <v>1</v>
      </c>
      <c r="Q13" s="286">
        <v>1</v>
      </c>
    </row>
    <row r="14" spans="1:17" ht="12.75" customHeight="1" x14ac:dyDescent="0.2">
      <c r="A14" s="751" t="s">
        <v>84</v>
      </c>
      <c r="B14" s="236">
        <v>1</v>
      </c>
      <c r="C14" s="280">
        <v>1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1</v>
      </c>
      <c r="K14" s="280">
        <v>1</v>
      </c>
      <c r="L14" s="280">
        <v>1</v>
      </c>
      <c r="M14" s="280">
        <v>0</v>
      </c>
      <c r="N14" s="280">
        <v>0</v>
      </c>
      <c r="O14" s="236">
        <v>0</v>
      </c>
      <c r="P14" s="281">
        <v>1</v>
      </c>
      <c r="Q14" s="282">
        <v>1</v>
      </c>
    </row>
    <row r="15" spans="1:17" ht="12.75" customHeight="1" x14ac:dyDescent="0.2">
      <c r="A15" s="751"/>
      <c r="B15" s="186">
        <v>1</v>
      </c>
      <c r="C15" s="283">
        <v>1</v>
      </c>
      <c r="D15" s="283" t="s">
        <v>498</v>
      </c>
      <c r="E15" s="283" t="s">
        <v>498</v>
      </c>
      <c r="F15" s="283" t="s">
        <v>498</v>
      </c>
      <c r="G15" s="283" t="s">
        <v>498</v>
      </c>
      <c r="H15" s="283" t="s">
        <v>498</v>
      </c>
      <c r="I15" s="283" t="s">
        <v>498</v>
      </c>
      <c r="J15" s="283">
        <v>1</v>
      </c>
      <c r="K15" s="283">
        <v>1</v>
      </c>
      <c r="L15" s="283">
        <v>1</v>
      </c>
      <c r="M15" s="283" t="s">
        <v>498</v>
      </c>
      <c r="N15" s="283" t="s">
        <v>498</v>
      </c>
      <c r="O15" s="186" t="s">
        <v>498</v>
      </c>
      <c r="P15" s="285">
        <v>1</v>
      </c>
      <c r="Q15" s="286">
        <v>1</v>
      </c>
    </row>
    <row r="16" spans="1:17" ht="12.75" customHeight="1" x14ac:dyDescent="0.2">
      <c r="A16" s="751" t="s">
        <v>85</v>
      </c>
      <c r="B16" s="236">
        <v>18</v>
      </c>
      <c r="C16" s="280">
        <v>0</v>
      </c>
      <c r="D16" s="280">
        <v>0</v>
      </c>
      <c r="E16" s="280">
        <v>14</v>
      </c>
      <c r="F16" s="280">
        <v>0</v>
      </c>
      <c r="G16" s="280">
        <v>0</v>
      </c>
      <c r="H16" s="280">
        <v>0</v>
      </c>
      <c r="I16" s="280">
        <v>0</v>
      </c>
      <c r="J16" s="280">
        <v>18</v>
      </c>
      <c r="K16" s="280">
        <v>2</v>
      </c>
      <c r="L16" s="280">
        <v>0</v>
      </c>
      <c r="M16" s="280">
        <v>3</v>
      </c>
      <c r="N16" s="280">
        <v>6</v>
      </c>
      <c r="O16" s="236">
        <v>0</v>
      </c>
      <c r="P16" s="281">
        <v>32</v>
      </c>
      <c r="Q16" s="282">
        <v>32</v>
      </c>
    </row>
    <row r="17" spans="1:17" ht="12.75" customHeight="1" x14ac:dyDescent="0.2">
      <c r="A17" s="751"/>
      <c r="B17" s="186">
        <v>0.5625</v>
      </c>
      <c r="C17" s="283" t="s">
        <v>498</v>
      </c>
      <c r="D17" s="283" t="s">
        <v>498</v>
      </c>
      <c r="E17" s="283">
        <v>0.4375</v>
      </c>
      <c r="F17" s="283" t="s">
        <v>498</v>
      </c>
      <c r="G17" s="283" t="s">
        <v>498</v>
      </c>
      <c r="H17" s="283" t="s">
        <v>498</v>
      </c>
      <c r="I17" s="283" t="s">
        <v>498</v>
      </c>
      <c r="J17" s="283">
        <v>0.5625</v>
      </c>
      <c r="K17" s="283">
        <v>6.25E-2</v>
      </c>
      <c r="L17" s="283" t="s">
        <v>498</v>
      </c>
      <c r="M17" s="283">
        <v>9.375E-2</v>
      </c>
      <c r="N17" s="283">
        <v>0.1875</v>
      </c>
      <c r="O17" s="186" t="s">
        <v>498</v>
      </c>
      <c r="P17" s="285">
        <v>1</v>
      </c>
      <c r="Q17" s="286">
        <v>1</v>
      </c>
    </row>
    <row r="18" spans="1:17" ht="12.75" customHeight="1" x14ac:dyDescent="0.2">
      <c r="A18" s="751" t="s">
        <v>86</v>
      </c>
      <c r="B18" s="236">
        <v>0</v>
      </c>
      <c r="C18" s="280">
        <v>0</v>
      </c>
      <c r="D18" s="280">
        <v>0</v>
      </c>
      <c r="E18" s="280">
        <v>8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  <c r="K18" s="280">
        <v>0</v>
      </c>
      <c r="L18" s="280">
        <v>0</v>
      </c>
      <c r="M18" s="280">
        <v>0</v>
      </c>
      <c r="N18" s="280">
        <v>0</v>
      </c>
      <c r="O18" s="236">
        <v>0</v>
      </c>
      <c r="P18" s="281">
        <v>8</v>
      </c>
      <c r="Q18" s="282">
        <v>8</v>
      </c>
    </row>
    <row r="19" spans="1:17" ht="12.75" customHeight="1" x14ac:dyDescent="0.2">
      <c r="A19" s="751"/>
      <c r="B19" s="186" t="s">
        <v>498</v>
      </c>
      <c r="C19" s="283" t="s">
        <v>498</v>
      </c>
      <c r="D19" s="283" t="s">
        <v>498</v>
      </c>
      <c r="E19" s="283">
        <v>1</v>
      </c>
      <c r="F19" s="283" t="s">
        <v>498</v>
      </c>
      <c r="G19" s="283" t="s">
        <v>498</v>
      </c>
      <c r="H19" s="283" t="s">
        <v>498</v>
      </c>
      <c r="I19" s="283" t="s">
        <v>498</v>
      </c>
      <c r="J19" s="283" t="s">
        <v>498</v>
      </c>
      <c r="K19" s="283" t="s">
        <v>498</v>
      </c>
      <c r="L19" s="283" t="s">
        <v>498</v>
      </c>
      <c r="M19" s="283" t="s">
        <v>498</v>
      </c>
      <c r="N19" s="283" t="s">
        <v>498</v>
      </c>
      <c r="O19" s="186" t="s">
        <v>498</v>
      </c>
      <c r="P19" s="285">
        <v>1</v>
      </c>
      <c r="Q19" s="286">
        <v>1</v>
      </c>
    </row>
    <row r="20" spans="1:17" ht="12.75" customHeight="1" x14ac:dyDescent="0.2">
      <c r="A20" s="751" t="s">
        <v>87</v>
      </c>
      <c r="B20" s="236">
        <v>39</v>
      </c>
      <c r="C20" s="280">
        <v>12</v>
      </c>
      <c r="D20" s="280">
        <v>1</v>
      </c>
      <c r="E20" s="280">
        <v>21</v>
      </c>
      <c r="F20" s="280">
        <v>1</v>
      </c>
      <c r="G20" s="280">
        <v>0</v>
      </c>
      <c r="H20" s="280">
        <v>0</v>
      </c>
      <c r="I20" s="280">
        <v>0</v>
      </c>
      <c r="J20" s="280">
        <v>8</v>
      </c>
      <c r="K20" s="280">
        <v>3</v>
      </c>
      <c r="L20" s="280">
        <v>0</v>
      </c>
      <c r="M20" s="280">
        <v>4</v>
      </c>
      <c r="N20" s="280">
        <v>3</v>
      </c>
      <c r="O20" s="236">
        <v>0</v>
      </c>
      <c r="P20" s="281">
        <v>54</v>
      </c>
      <c r="Q20" s="282">
        <v>54</v>
      </c>
    </row>
    <row r="21" spans="1:17" ht="12.75" customHeight="1" x14ac:dyDescent="0.2">
      <c r="A21" s="751"/>
      <c r="B21" s="186">
        <v>0.72221999999999997</v>
      </c>
      <c r="C21" s="283">
        <v>0.22222</v>
      </c>
      <c r="D21" s="283">
        <v>1.8519999999999998E-2</v>
      </c>
      <c r="E21" s="283">
        <v>0.38889000000000001</v>
      </c>
      <c r="F21" s="283">
        <v>1.8519999999999998E-2</v>
      </c>
      <c r="G21" s="283" t="s">
        <v>498</v>
      </c>
      <c r="H21" s="283" t="s">
        <v>498</v>
      </c>
      <c r="I21" s="283" t="s">
        <v>498</v>
      </c>
      <c r="J21" s="283">
        <v>0.14815</v>
      </c>
      <c r="K21" s="283">
        <v>5.5559999999999998E-2</v>
      </c>
      <c r="L21" s="283" t="s">
        <v>498</v>
      </c>
      <c r="M21" s="283">
        <v>7.4069999999999997E-2</v>
      </c>
      <c r="N21" s="283">
        <v>5.5559999999999998E-2</v>
      </c>
      <c r="O21" s="186" t="s">
        <v>498</v>
      </c>
      <c r="P21" s="285">
        <v>1</v>
      </c>
      <c r="Q21" s="286">
        <v>1</v>
      </c>
    </row>
    <row r="22" spans="1:17" ht="12.75" customHeight="1" x14ac:dyDescent="0.2">
      <c r="A22" s="751" t="s">
        <v>88</v>
      </c>
      <c r="B22" s="236">
        <v>44</v>
      </c>
      <c r="C22" s="280">
        <v>74</v>
      </c>
      <c r="D22" s="280">
        <v>1</v>
      </c>
      <c r="E22" s="280">
        <v>21</v>
      </c>
      <c r="F22" s="280">
        <v>0</v>
      </c>
      <c r="G22" s="280">
        <v>0</v>
      </c>
      <c r="H22" s="280">
        <v>1</v>
      </c>
      <c r="I22" s="280">
        <v>0</v>
      </c>
      <c r="J22" s="280">
        <v>10</v>
      </c>
      <c r="K22" s="280">
        <v>14</v>
      </c>
      <c r="L22" s="280">
        <v>2</v>
      </c>
      <c r="M22" s="280">
        <v>3</v>
      </c>
      <c r="N22" s="280">
        <v>4</v>
      </c>
      <c r="O22" s="236">
        <v>0</v>
      </c>
      <c r="P22" s="281">
        <v>123</v>
      </c>
      <c r="Q22" s="282">
        <v>123</v>
      </c>
    </row>
    <row r="23" spans="1:17" ht="12.75" customHeight="1" x14ac:dyDescent="0.2">
      <c r="A23" s="751"/>
      <c r="B23" s="186">
        <v>0.35771999999999998</v>
      </c>
      <c r="C23" s="283">
        <v>0.60163</v>
      </c>
      <c r="D23" s="283">
        <v>8.1300000000000001E-3</v>
      </c>
      <c r="E23" s="283">
        <v>0.17072999999999999</v>
      </c>
      <c r="F23" s="283" t="s">
        <v>498</v>
      </c>
      <c r="G23" s="283" t="s">
        <v>498</v>
      </c>
      <c r="H23" s="283">
        <v>8.1300000000000001E-3</v>
      </c>
      <c r="I23" s="283" t="s">
        <v>498</v>
      </c>
      <c r="J23" s="283">
        <v>8.1299999999999997E-2</v>
      </c>
      <c r="K23" s="283">
        <v>0.11382</v>
      </c>
      <c r="L23" s="283">
        <v>1.626E-2</v>
      </c>
      <c r="M23" s="283">
        <v>2.4389999999999998E-2</v>
      </c>
      <c r="N23" s="283">
        <v>3.252E-2</v>
      </c>
      <c r="O23" s="186" t="s">
        <v>498</v>
      </c>
      <c r="P23" s="285">
        <v>1</v>
      </c>
      <c r="Q23" s="286">
        <v>1</v>
      </c>
    </row>
    <row r="24" spans="1:17" ht="12.75" customHeight="1" x14ac:dyDescent="0.2">
      <c r="A24" s="751" t="s">
        <v>89</v>
      </c>
      <c r="B24" s="236">
        <v>10</v>
      </c>
      <c r="C24" s="280">
        <v>0</v>
      </c>
      <c r="D24" s="280">
        <v>0</v>
      </c>
      <c r="E24" s="280">
        <v>30</v>
      </c>
      <c r="F24" s="280">
        <v>1</v>
      </c>
      <c r="G24" s="280">
        <v>0</v>
      </c>
      <c r="H24" s="280">
        <v>0</v>
      </c>
      <c r="I24" s="280">
        <v>0</v>
      </c>
      <c r="J24" s="280">
        <v>0</v>
      </c>
      <c r="K24" s="280">
        <v>0</v>
      </c>
      <c r="L24" s="280">
        <v>0</v>
      </c>
      <c r="M24" s="280">
        <v>1</v>
      </c>
      <c r="N24" s="280">
        <v>5</v>
      </c>
      <c r="O24" s="236">
        <v>32</v>
      </c>
      <c r="P24" s="281">
        <v>33</v>
      </c>
      <c r="Q24" s="282">
        <v>33</v>
      </c>
    </row>
    <row r="25" spans="1:17" ht="12.75" customHeight="1" x14ac:dyDescent="0.2">
      <c r="A25" s="751"/>
      <c r="B25" s="186">
        <v>0.15384999999999999</v>
      </c>
      <c r="C25" s="283" t="s">
        <v>498</v>
      </c>
      <c r="D25" s="283" t="s">
        <v>498</v>
      </c>
      <c r="E25" s="283">
        <v>0.46154000000000001</v>
      </c>
      <c r="F25" s="283">
        <v>1.538E-2</v>
      </c>
      <c r="G25" s="283" t="s">
        <v>498</v>
      </c>
      <c r="H25" s="283" t="s">
        <v>498</v>
      </c>
      <c r="I25" s="283" t="s">
        <v>498</v>
      </c>
      <c r="J25" s="283" t="s">
        <v>498</v>
      </c>
      <c r="K25" s="283" t="s">
        <v>498</v>
      </c>
      <c r="L25" s="283" t="s">
        <v>498</v>
      </c>
      <c r="M25" s="283">
        <v>1.538E-2</v>
      </c>
      <c r="N25" s="283">
        <v>7.6920000000000002E-2</v>
      </c>
      <c r="O25" s="186">
        <v>0.49231000000000003</v>
      </c>
      <c r="P25" s="285">
        <v>0.50768999999999997</v>
      </c>
      <c r="Q25" s="286">
        <v>0.50768999999999997</v>
      </c>
    </row>
    <row r="26" spans="1:17" ht="12.75" customHeight="1" x14ac:dyDescent="0.2">
      <c r="A26" s="751" t="s">
        <v>90</v>
      </c>
      <c r="B26" s="236">
        <v>11</v>
      </c>
      <c r="C26" s="280">
        <v>2</v>
      </c>
      <c r="D26" s="280">
        <v>0</v>
      </c>
      <c r="E26" s="280">
        <v>2</v>
      </c>
      <c r="F26" s="280">
        <v>0</v>
      </c>
      <c r="G26" s="280">
        <v>0</v>
      </c>
      <c r="H26" s="280">
        <v>0</v>
      </c>
      <c r="I26" s="280">
        <v>0</v>
      </c>
      <c r="J26" s="280">
        <v>0</v>
      </c>
      <c r="K26" s="280">
        <v>0</v>
      </c>
      <c r="L26" s="280">
        <v>0</v>
      </c>
      <c r="M26" s="280">
        <v>0</v>
      </c>
      <c r="N26" s="280">
        <v>2</v>
      </c>
      <c r="O26" s="236">
        <v>5</v>
      </c>
      <c r="P26" s="281">
        <v>11</v>
      </c>
      <c r="Q26" s="282">
        <v>11</v>
      </c>
    </row>
    <row r="27" spans="1:17" ht="12.75" customHeight="1" x14ac:dyDescent="0.2">
      <c r="A27" s="751"/>
      <c r="B27" s="186">
        <v>0.6875</v>
      </c>
      <c r="C27" s="283">
        <v>0.125</v>
      </c>
      <c r="D27" s="283" t="s">
        <v>498</v>
      </c>
      <c r="E27" s="283">
        <v>0.125</v>
      </c>
      <c r="F27" s="283" t="s">
        <v>498</v>
      </c>
      <c r="G27" s="283" t="s">
        <v>498</v>
      </c>
      <c r="H27" s="283" t="s">
        <v>498</v>
      </c>
      <c r="I27" s="283" t="s">
        <v>498</v>
      </c>
      <c r="J27" s="283" t="s">
        <v>498</v>
      </c>
      <c r="K27" s="283" t="s">
        <v>498</v>
      </c>
      <c r="L27" s="283" t="s">
        <v>498</v>
      </c>
      <c r="M27" s="283" t="s">
        <v>498</v>
      </c>
      <c r="N27" s="283">
        <v>0.125</v>
      </c>
      <c r="O27" s="186">
        <v>0.3125</v>
      </c>
      <c r="P27" s="285">
        <v>0.6875</v>
      </c>
      <c r="Q27" s="286">
        <v>0.6875</v>
      </c>
    </row>
    <row r="28" spans="1:17" ht="12.75" customHeight="1" x14ac:dyDescent="0.2">
      <c r="A28" s="751" t="s">
        <v>91</v>
      </c>
      <c r="B28" s="236">
        <v>5</v>
      </c>
      <c r="C28" s="280">
        <v>2</v>
      </c>
      <c r="D28" s="280">
        <v>0</v>
      </c>
      <c r="E28" s="280">
        <v>5</v>
      </c>
      <c r="F28" s="280">
        <v>0</v>
      </c>
      <c r="G28" s="280">
        <v>9</v>
      </c>
      <c r="H28" s="280">
        <v>0</v>
      </c>
      <c r="I28" s="280">
        <v>0</v>
      </c>
      <c r="J28" s="280">
        <v>0</v>
      </c>
      <c r="K28" s="280">
        <v>0</v>
      </c>
      <c r="L28" s="280">
        <v>0</v>
      </c>
      <c r="M28" s="280">
        <v>0</v>
      </c>
      <c r="N28" s="280">
        <v>0</v>
      </c>
      <c r="O28" s="236">
        <v>0</v>
      </c>
      <c r="P28" s="281">
        <v>16</v>
      </c>
      <c r="Q28" s="282">
        <v>16</v>
      </c>
    </row>
    <row r="29" spans="1:17" ht="12.75" customHeight="1" x14ac:dyDescent="0.2">
      <c r="A29" s="751"/>
      <c r="B29" s="186">
        <v>0.3125</v>
      </c>
      <c r="C29" s="283">
        <v>0.125</v>
      </c>
      <c r="D29" s="283" t="s">
        <v>498</v>
      </c>
      <c r="E29" s="283">
        <v>0.3125</v>
      </c>
      <c r="F29" s="283" t="s">
        <v>498</v>
      </c>
      <c r="G29" s="283">
        <v>0.5625</v>
      </c>
      <c r="H29" s="283" t="s">
        <v>498</v>
      </c>
      <c r="I29" s="283" t="s">
        <v>498</v>
      </c>
      <c r="J29" s="283" t="s">
        <v>498</v>
      </c>
      <c r="K29" s="283" t="s">
        <v>498</v>
      </c>
      <c r="L29" s="283" t="s">
        <v>498</v>
      </c>
      <c r="M29" s="283" t="s">
        <v>498</v>
      </c>
      <c r="N29" s="283" t="s">
        <v>498</v>
      </c>
      <c r="O29" s="186" t="s">
        <v>498</v>
      </c>
      <c r="P29" s="285">
        <v>1</v>
      </c>
      <c r="Q29" s="286">
        <v>1</v>
      </c>
    </row>
    <row r="30" spans="1:17" ht="12.75" customHeight="1" x14ac:dyDescent="0.2">
      <c r="A30" s="751" t="s">
        <v>92</v>
      </c>
      <c r="B30" s="236">
        <v>5</v>
      </c>
      <c r="C30" s="280">
        <v>6</v>
      </c>
      <c r="D30" s="280">
        <v>0</v>
      </c>
      <c r="E30" s="280">
        <v>3</v>
      </c>
      <c r="F30" s="280">
        <v>0</v>
      </c>
      <c r="G30" s="280">
        <v>0</v>
      </c>
      <c r="H30" s="280">
        <v>0</v>
      </c>
      <c r="I30" s="280">
        <v>0</v>
      </c>
      <c r="J30" s="280">
        <v>0</v>
      </c>
      <c r="K30" s="280">
        <v>0</v>
      </c>
      <c r="L30" s="280">
        <v>0</v>
      </c>
      <c r="M30" s="280">
        <v>0</v>
      </c>
      <c r="N30" s="280">
        <v>2</v>
      </c>
      <c r="O30" s="236">
        <v>1</v>
      </c>
      <c r="P30" s="281">
        <v>11</v>
      </c>
      <c r="Q30" s="282">
        <v>13</v>
      </c>
    </row>
    <row r="31" spans="1:17" ht="12.75" customHeight="1" x14ac:dyDescent="0.2">
      <c r="A31" s="751"/>
      <c r="B31" s="186">
        <v>0.35714000000000001</v>
      </c>
      <c r="C31" s="283">
        <v>0.42857000000000001</v>
      </c>
      <c r="D31" s="283" t="s">
        <v>498</v>
      </c>
      <c r="E31" s="283">
        <v>0.21429000000000001</v>
      </c>
      <c r="F31" s="283" t="s">
        <v>498</v>
      </c>
      <c r="G31" s="283" t="s">
        <v>498</v>
      </c>
      <c r="H31" s="283" t="s">
        <v>498</v>
      </c>
      <c r="I31" s="283" t="s">
        <v>498</v>
      </c>
      <c r="J31" s="283" t="s">
        <v>498</v>
      </c>
      <c r="K31" s="283" t="s">
        <v>498</v>
      </c>
      <c r="L31" s="283" t="s">
        <v>498</v>
      </c>
      <c r="M31" s="283" t="s">
        <v>498</v>
      </c>
      <c r="N31" s="283">
        <v>0.14285999999999999</v>
      </c>
      <c r="O31" s="186">
        <v>7.1429999999999993E-2</v>
      </c>
      <c r="P31" s="285">
        <v>0.78571000000000002</v>
      </c>
      <c r="Q31" s="286">
        <v>0.92857000000000001</v>
      </c>
    </row>
    <row r="32" spans="1:17" ht="12.75" customHeight="1" x14ac:dyDescent="0.2">
      <c r="A32" s="751" t="s">
        <v>93</v>
      </c>
      <c r="B32" s="236">
        <v>25</v>
      </c>
      <c r="C32" s="280">
        <v>0</v>
      </c>
      <c r="D32" s="280">
        <v>0</v>
      </c>
      <c r="E32" s="280">
        <v>2</v>
      </c>
      <c r="F32" s="280">
        <v>32</v>
      </c>
      <c r="G32" s="280">
        <v>0</v>
      </c>
      <c r="H32" s="280">
        <v>0</v>
      </c>
      <c r="I32" s="280">
        <v>0</v>
      </c>
      <c r="J32" s="280">
        <v>12</v>
      </c>
      <c r="K32" s="280">
        <v>0</v>
      </c>
      <c r="L32" s="280">
        <v>0</v>
      </c>
      <c r="M32" s="280">
        <v>3</v>
      </c>
      <c r="N32" s="280">
        <v>10</v>
      </c>
      <c r="O32" s="236">
        <v>78</v>
      </c>
      <c r="P32" s="281">
        <v>53</v>
      </c>
      <c r="Q32" s="282">
        <v>57</v>
      </c>
    </row>
    <row r="33" spans="1:17" ht="12.75" customHeight="1" x14ac:dyDescent="0.2">
      <c r="A33" s="751"/>
      <c r="B33" s="186">
        <v>0.18518999999999999</v>
      </c>
      <c r="C33" s="283" t="s">
        <v>498</v>
      </c>
      <c r="D33" s="283" t="s">
        <v>498</v>
      </c>
      <c r="E33" s="283">
        <v>1.481E-2</v>
      </c>
      <c r="F33" s="283">
        <v>0.23704</v>
      </c>
      <c r="G33" s="283" t="s">
        <v>498</v>
      </c>
      <c r="H33" s="283" t="s">
        <v>498</v>
      </c>
      <c r="I33" s="283" t="s">
        <v>498</v>
      </c>
      <c r="J33" s="283">
        <v>8.8889999999999997E-2</v>
      </c>
      <c r="K33" s="283" t="s">
        <v>498</v>
      </c>
      <c r="L33" s="283" t="s">
        <v>498</v>
      </c>
      <c r="M33" s="283">
        <v>2.222E-2</v>
      </c>
      <c r="N33" s="283">
        <v>7.4069999999999997E-2</v>
      </c>
      <c r="O33" s="186">
        <v>0.57777999999999996</v>
      </c>
      <c r="P33" s="285">
        <v>0.39258999999999999</v>
      </c>
      <c r="Q33" s="286">
        <v>0.42221999999999998</v>
      </c>
    </row>
    <row r="34" spans="1:17" ht="12.75" customHeight="1" x14ac:dyDescent="0.2">
      <c r="A34" s="768" t="s">
        <v>94</v>
      </c>
      <c r="B34" s="236">
        <v>1</v>
      </c>
      <c r="C34" s="280">
        <v>0</v>
      </c>
      <c r="D34" s="280">
        <v>0</v>
      </c>
      <c r="E34" s="280">
        <v>5</v>
      </c>
      <c r="F34" s="280">
        <v>0</v>
      </c>
      <c r="G34" s="280">
        <v>0</v>
      </c>
      <c r="H34" s="280">
        <v>0</v>
      </c>
      <c r="I34" s="280">
        <v>18</v>
      </c>
      <c r="J34" s="280">
        <v>1</v>
      </c>
      <c r="K34" s="280">
        <v>0</v>
      </c>
      <c r="L34" s="280">
        <v>0</v>
      </c>
      <c r="M34" s="280">
        <v>0</v>
      </c>
      <c r="N34" s="280">
        <v>1</v>
      </c>
      <c r="O34" s="236">
        <v>0</v>
      </c>
      <c r="P34" s="281">
        <v>23</v>
      </c>
      <c r="Q34" s="282">
        <v>23</v>
      </c>
    </row>
    <row r="35" spans="1:17" ht="12.75" customHeight="1" x14ac:dyDescent="0.2">
      <c r="A35" s="769"/>
      <c r="B35" s="201">
        <v>4.3479999999999998E-2</v>
      </c>
      <c r="C35" s="288" t="s">
        <v>498</v>
      </c>
      <c r="D35" s="288" t="s">
        <v>498</v>
      </c>
      <c r="E35" s="288">
        <v>0.21739</v>
      </c>
      <c r="F35" s="288" t="s">
        <v>498</v>
      </c>
      <c r="G35" s="288" t="s">
        <v>498</v>
      </c>
      <c r="H35" s="288" t="s">
        <v>498</v>
      </c>
      <c r="I35" s="288">
        <v>0.78261000000000003</v>
      </c>
      <c r="J35" s="288">
        <v>4.3479999999999998E-2</v>
      </c>
      <c r="K35" s="288" t="s">
        <v>498</v>
      </c>
      <c r="L35" s="288" t="s">
        <v>498</v>
      </c>
      <c r="M35" s="288" t="s">
        <v>498</v>
      </c>
      <c r="N35" s="288">
        <v>4.3479999999999998E-2</v>
      </c>
      <c r="O35" s="201" t="s">
        <v>498</v>
      </c>
      <c r="P35" s="289">
        <v>1</v>
      </c>
      <c r="Q35" s="203">
        <v>1</v>
      </c>
    </row>
    <row r="36" spans="1:17" x14ac:dyDescent="0.2">
      <c r="A36" s="810" t="s">
        <v>109</v>
      </c>
      <c r="B36" s="238">
        <v>261</v>
      </c>
      <c r="C36" s="284">
        <v>105</v>
      </c>
      <c r="D36" s="284">
        <v>160</v>
      </c>
      <c r="E36" s="284">
        <v>123</v>
      </c>
      <c r="F36" s="284">
        <v>77</v>
      </c>
      <c r="G36" s="284">
        <v>9</v>
      </c>
      <c r="H36" s="284">
        <v>1</v>
      </c>
      <c r="I36" s="284">
        <v>18</v>
      </c>
      <c r="J36" s="284">
        <v>56</v>
      </c>
      <c r="K36" s="284">
        <v>20</v>
      </c>
      <c r="L36" s="284">
        <v>4</v>
      </c>
      <c r="M36" s="284">
        <v>25</v>
      </c>
      <c r="N36" s="284">
        <v>38</v>
      </c>
      <c r="O36" s="239">
        <v>205</v>
      </c>
      <c r="P36" s="290">
        <v>655</v>
      </c>
      <c r="Q36" s="291">
        <v>664</v>
      </c>
    </row>
    <row r="37" spans="1:17" ht="13.5" thickBot="1" x14ac:dyDescent="0.25">
      <c r="A37" s="811"/>
      <c r="B37" s="435">
        <v>0.30035000000000001</v>
      </c>
      <c r="C37" s="502">
        <v>0.12083000000000001</v>
      </c>
      <c r="D37" s="502">
        <v>0.18412000000000001</v>
      </c>
      <c r="E37" s="502">
        <v>0.14154</v>
      </c>
      <c r="F37" s="502">
        <v>8.8609999999999994E-2</v>
      </c>
      <c r="G37" s="502">
        <v>1.0359999999999999E-2</v>
      </c>
      <c r="H37" s="502">
        <v>1.15E-3</v>
      </c>
      <c r="I37" s="502">
        <v>2.0709999999999999E-2</v>
      </c>
      <c r="J37" s="502">
        <v>6.4439999999999997E-2</v>
      </c>
      <c r="K37" s="502">
        <v>2.3009999999999999E-2</v>
      </c>
      <c r="L37" s="502">
        <v>4.5999999999999999E-3</v>
      </c>
      <c r="M37" s="502">
        <v>2.877E-2</v>
      </c>
      <c r="N37" s="502">
        <v>4.3729999999999998E-2</v>
      </c>
      <c r="O37" s="435">
        <v>0.2359</v>
      </c>
      <c r="P37" s="503">
        <v>0.75373999999999997</v>
      </c>
      <c r="Q37" s="438">
        <v>0.7641</v>
      </c>
    </row>
    <row r="39" spans="1:17" s="707" customFormat="1" ht="11.25" x14ac:dyDescent="0.2">
      <c r="A39" s="707" t="str">
        <f>"Anmerkungen. Datengrundlage: Volkshochschul-Statistik "&amp;Hilfswerte!B1&amp;"; Basis: "&amp;Tabelle1!$C$36&amp;" VHS;"</f>
        <v>Anmerkungen. Datengrundlage: Volkshochschul-Statistik 2019; Basis: 869 VHS;</v>
      </c>
    </row>
    <row r="40" spans="1:17" x14ac:dyDescent="0.2">
      <c r="A40" s="705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7" x14ac:dyDescent="0.2">
      <c r="A41" s="700" t="s">
        <v>515</v>
      </c>
      <c r="B41" s="701"/>
      <c r="C41" s="701"/>
      <c r="D41" s="701"/>
      <c r="E41" s="701"/>
      <c r="F41" s="701"/>
      <c r="G41" s="701"/>
      <c r="H41" s="701"/>
      <c r="I41" s="701"/>
      <c r="J41" s="701"/>
      <c r="K41" s="701"/>
      <c r="L41" s="701"/>
    </row>
    <row r="42" spans="1:17" x14ac:dyDescent="0.2">
      <c r="A42" s="700" t="s">
        <v>516</v>
      </c>
      <c r="B42" s="701"/>
      <c r="C42" s="701"/>
      <c r="D42" s="701"/>
      <c r="E42" s="781" t="s">
        <v>503</v>
      </c>
      <c r="F42" s="781"/>
      <c r="G42" s="781"/>
      <c r="H42" s="701"/>
      <c r="I42" s="701"/>
      <c r="J42" s="701"/>
      <c r="K42" s="701"/>
      <c r="L42" s="701"/>
    </row>
    <row r="43" spans="1:17" x14ac:dyDescent="0.2">
      <c r="A43" s="703"/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</row>
    <row r="44" spans="1:17" x14ac:dyDescent="0.2">
      <c r="A44" s="704" t="s">
        <v>517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</sheetData>
  <mergeCells count="22">
    <mergeCell ref="A36:A37"/>
    <mergeCell ref="A20:A21"/>
    <mergeCell ref="A22:A23"/>
    <mergeCell ref="A24:A25"/>
    <mergeCell ref="A26:A27"/>
    <mergeCell ref="A30:A31"/>
    <mergeCell ref="E42:G42"/>
    <mergeCell ref="A8:A9"/>
    <mergeCell ref="A10:A11"/>
    <mergeCell ref="A1:Q1"/>
    <mergeCell ref="A2:A3"/>
    <mergeCell ref="B2:O2"/>
    <mergeCell ref="P2:Q2"/>
    <mergeCell ref="A4:A5"/>
    <mergeCell ref="A6:A7"/>
    <mergeCell ref="A14:A15"/>
    <mergeCell ref="A16:A17"/>
    <mergeCell ref="A32:A33"/>
    <mergeCell ref="A34:A35"/>
    <mergeCell ref="A12:A13"/>
    <mergeCell ref="A28:A29"/>
    <mergeCell ref="A18:A19"/>
  </mergeCells>
  <conditionalFormatting sqref="A5 A7 A9 A11 A13 A15 A17 A19 A21 A23 A25 A27 A29 A31 A33 A35">
    <cfRule type="cellIs" dxfId="550" priority="34" stopIfTrue="1" operator="equal">
      <formula>1</formula>
    </cfRule>
  </conditionalFormatting>
  <conditionalFormatting sqref="A5 A7:Q7 A9 A11 A13 A15 A17 A19 A21 A23 A25 A27 A29 A31 A33 A35">
    <cfRule type="cellIs" dxfId="549" priority="35" stopIfTrue="1" operator="lessThan">
      <formula>0.0005</formula>
    </cfRule>
  </conditionalFormatting>
  <conditionalFormatting sqref="A4:Q4">
    <cfRule type="cellIs" dxfId="548" priority="32" stopIfTrue="1" operator="equal">
      <formula>0</formula>
    </cfRule>
  </conditionalFormatting>
  <conditionalFormatting sqref="A8:Q8">
    <cfRule type="cellIs" dxfId="547" priority="29" stopIfTrue="1" operator="equal">
      <formula>0</formula>
    </cfRule>
  </conditionalFormatting>
  <conditionalFormatting sqref="A10:Q10">
    <cfRule type="cellIs" dxfId="546" priority="27" stopIfTrue="1" operator="equal">
      <formula>0</formula>
    </cfRule>
  </conditionalFormatting>
  <conditionalFormatting sqref="A12:Q12">
    <cfRule type="cellIs" dxfId="545" priority="25" stopIfTrue="1" operator="equal">
      <formula>0</formula>
    </cfRule>
  </conditionalFormatting>
  <conditionalFormatting sqref="A14:Q14">
    <cfRule type="cellIs" dxfId="544" priority="23" stopIfTrue="1" operator="equal">
      <formula>0</formula>
    </cfRule>
  </conditionalFormatting>
  <conditionalFormatting sqref="A16:Q16">
    <cfRule type="cellIs" dxfId="543" priority="21" stopIfTrue="1" operator="equal">
      <formula>0</formula>
    </cfRule>
  </conditionalFormatting>
  <conditionalFormatting sqref="A18:Q18">
    <cfRule type="cellIs" dxfId="542" priority="19" stopIfTrue="1" operator="equal">
      <formula>0</formula>
    </cfRule>
  </conditionalFormatting>
  <conditionalFormatting sqref="A20:Q20">
    <cfRule type="cellIs" dxfId="541" priority="17" stopIfTrue="1" operator="equal">
      <formula>0</formula>
    </cfRule>
  </conditionalFormatting>
  <conditionalFormatting sqref="A22:Q22">
    <cfRule type="cellIs" dxfId="540" priority="15" stopIfTrue="1" operator="equal">
      <formula>0</formula>
    </cfRule>
  </conditionalFormatting>
  <conditionalFormatting sqref="A24:Q24">
    <cfRule type="cellIs" dxfId="539" priority="13" stopIfTrue="1" operator="equal">
      <formula>0</formula>
    </cfRule>
  </conditionalFormatting>
  <conditionalFormatting sqref="A26:Q26">
    <cfRule type="cellIs" dxfId="538" priority="11" stopIfTrue="1" operator="equal">
      <formula>0</formula>
    </cfRule>
  </conditionalFormatting>
  <conditionalFormatting sqref="A28:Q28">
    <cfRule type="cellIs" dxfId="537" priority="9" stopIfTrue="1" operator="equal">
      <formula>0</formula>
    </cfRule>
  </conditionalFormatting>
  <conditionalFormatting sqref="A30:Q30">
    <cfRule type="cellIs" dxfId="536" priority="7" stopIfTrue="1" operator="equal">
      <formula>0</formula>
    </cfRule>
  </conditionalFormatting>
  <conditionalFormatting sqref="A32:Q32">
    <cfRule type="cellIs" dxfId="535" priority="5" stopIfTrue="1" operator="equal">
      <formula>0</formula>
    </cfRule>
  </conditionalFormatting>
  <conditionalFormatting sqref="A34:Q34">
    <cfRule type="cellIs" dxfId="534" priority="3" stopIfTrue="1" operator="equal">
      <formula>0</formula>
    </cfRule>
  </conditionalFormatting>
  <conditionalFormatting sqref="A36:Q36">
    <cfRule type="cellIs" dxfId="533" priority="1" stopIfTrue="1" operator="equal">
      <formula>0</formula>
    </cfRule>
  </conditionalFormatting>
  <conditionalFormatting sqref="A37:Q37">
    <cfRule type="cellIs" dxfId="532" priority="2" stopIfTrue="1" operator="lessThan">
      <formula>0.0005</formula>
    </cfRule>
  </conditionalFormatting>
  <conditionalFormatting sqref="B5:Q5">
    <cfRule type="cellIs" dxfId="531" priority="33" stopIfTrue="1" operator="lessThan">
      <formula>0.0005</formula>
    </cfRule>
  </conditionalFormatting>
  <conditionalFormatting sqref="B6:Q6">
    <cfRule type="cellIs" dxfId="530" priority="31" stopIfTrue="1" operator="equal">
      <formula>0</formula>
    </cfRule>
  </conditionalFormatting>
  <conditionalFormatting sqref="B9:Q9">
    <cfRule type="cellIs" dxfId="529" priority="30" stopIfTrue="1" operator="lessThan">
      <formula>0.0005</formula>
    </cfRule>
  </conditionalFormatting>
  <conditionalFormatting sqref="B11:Q11">
    <cfRule type="cellIs" dxfId="528" priority="28" stopIfTrue="1" operator="lessThan">
      <formula>0.0005</formula>
    </cfRule>
  </conditionalFormatting>
  <conditionalFormatting sqref="B13:Q13">
    <cfRule type="cellIs" dxfId="527" priority="26" stopIfTrue="1" operator="lessThan">
      <formula>0.0005</formula>
    </cfRule>
  </conditionalFormatting>
  <conditionalFormatting sqref="B15:Q15">
    <cfRule type="cellIs" dxfId="526" priority="24" stopIfTrue="1" operator="lessThan">
      <formula>0.0005</formula>
    </cfRule>
  </conditionalFormatting>
  <conditionalFormatting sqref="B17:Q17">
    <cfRule type="cellIs" dxfId="525" priority="22" stopIfTrue="1" operator="lessThan">
      <formula>0.0005</formula>
    </cfRule>
  </conditionalFormatting>
  <conditionalFormatting sqref="B19:Q19">
    <cfRule type="cellIs" dxfId="524" priority="20" stopIfTrue="1" operator="lessThan">
      <formula>0.0005</formula>
    </cfRule>
  </conditionalFormatting>
  <conditionalFormatting sqref="B21:Q21">
    <cfRule type="cellIs" dxfId="523" priority="18" stopIfTrue="1" operator="lessThan">
      <formula>0.0005</formula>
    </cfRule>
  </conditionalFormatting>
  <conditionalFormatting sqref="B23:Q23">
    <cfRule type="cellIs" dxfId="522" priority="16" stopIfTrue="1" operator="lessThan">
      <formula>0.0005</formula>
    </cfRule>
  </conditionalFormatting>
  <conditionalFormatting sqref="B25:Q25">
    <cfRule type="cellIs" dxfId="521" priority="14" stopIfTrue="1" operator="lessThan">
      <formula>0.0005</formula>
    </cfRule>
  </conditionalFormatting>
  <conditionalFormatting sqref="B27:Q27">
    <cfRule type="cellIs" dxfId="520" priority="12" stopIfTrue="1" operator="lessThan">
      <formula>0.0005</formula>
    </cfRule>
  </conditionalFormatting>
  <conditionalFormatting sqref="B29:Q29">
    <cfRule type="cellIs" dxfId="519" priority="10" stopIfTrue="1" operator="lessThan">
      <formula>0.0005</formula>
    </cfRule>
  </conditionalFormatting>
  <conditionalFormatting sqref="B31:Q31">
    <cfRule type="cellIs" dxfId="518" priority="8" stopIfTrue="1" operator="lessThan">
      <formula>0.0005</formula>
    </cfRule>
  </conditionalFormatting>
  <conditionalFormatting sqref="B33:Q33">
    <cfRule type="cellIs" dxfId="517" priority="6" stopIfTrue="1" operator="lessThan">
      <formula>0.0005</formula>
    </cfRule>
  </conditionalFormatting>
  <conditionalFormatting sqref="B35:Q35">
    <cfRule type="cellIs" dxfId="516" priority="4" stopIfTrue="1" operator="lessThan">
      <formula>0.0005</formula>
    </cfRule>
  </conditionalFormatting>
  <hyperlinks>
    <hyperlink ref="E42" r:id="rId1" xr:uid="{EA19CAA9-8847-494F-8B07-F4F4FC379C6E}"/>
    <hyperlink ref="E42:G42" r:id="rId2" display="http://dx.doi.org/10.4232/1.14582 " xr:uid="{EB07ECCB-3BD7-4DA2-9B86-1261805E7666}"/>
    <hyperlink ref="A44" r:id="rId3" display="Publikation und Tabellen stehen unter der Lizenz CC BY-SA DEED 4.0." xr:uid="{7DC65262-B750-4A96-9CDD-E4822896D14C}"/>
  </hyperlinks>
  <pageMargins left="0.7" right="0.7" top="0.78740157499999996" bottom="0.78740157499999996" header="0.3" footer="0.3"/>
  <pageSetup paperSize="9" scale="55" orientation="portrait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D3CC-B386-4EE6-8470-916667C3E42A}">
  <dimension ref="A1:AF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4" customWidth="1"/>
    <col min="2" max="26" width="9.7109375" style="24" customWidth="1"/>
    <col min="27" max="27" width="6.5703125" style="24" customWidth="1"/>
    <col min="28" max="28" width="8.7109375" style="24" customWidth="1"/>
    <col min="29" max="29" width="8" style="24" customWidth="1"/>
    <col min="30" max="16384" width="11.42578125" style="24"/>
  </cols>
  <sheetData>
    <row r="1" spans="1:32" s="23" customFormat="1" ht="39.950000000000003" customHeight="1" thickBot="1" x14ac:dyDescent="0.25">
      <c r="A1" s="753" t="str">
        <f>"Tabelle 8: Kurse, Unterrichtsstunden und Belegungen nach Ländern und Programmbereichen " &amp;Hilfswerte!B1&amp; " insgesamt"</f>
        <v>Tabelle 8: Kurse, Unterrichtsstunden und Belegungen nach Ländern und Programmbereichen 2019 insgesamt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 t="str">
        <f>"noch Tabelle 8: Kurse, Unterrichtsstunden und  Belegungen nach Ländern und Programmbereichen " &amp;Hilfswerte!B1&amp; " insgesamt"</f>
        <v>noch Tabelle 8: Kurse, Unterrichtsstunden und  Belegungen nach Ländern und Programmbereichen 2019 insgesamt</v>
      </c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  <c r="AA1" s="55"/>
      <c r="AB1" s="55"/>
      <c r="AC1" s="55"/>
    </row>
    <row r="2" spans="1:32" s="23" customFormat="1" ht="18" customHeight="1" x14ac:dyDescent="0.2">
      <c r="A2" s="770" t="s">
        <v>14</v>
      </c>
      <c r="B2" s="830" t="s">
        <v>28</v>
      </c>
      <c r="C2" s="841"/>
      <c r="D2" s="841"/>
      <c r="E2" s="837" t="s">
        <v>59</v>
      </c>
      <c r="F2" s="838"/>
      <c r="G2" s="838"/>
      <c r="H2" s="838"/>
      <c r="I2" s="838"/>
      <c r="J2" s="838"/>
      <c r="K2" s="838"/>
      <c r="L2" s="838"/>
      <c r="M2" s="843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32" s="64" customFormat="1" ht="41.25" customHeight="1" x14ac:dyDescent="0.2">
      <c r="A3" s="771"/>
      <c r="B3" s="831"/>
      <c r="C3" s="842"/>
      <c r="D3" s="842"/>
      <c r="E3" s="848" t="s">
        <v>1</v>
      </c>
      <c r="F3" s="763"/>
      <c r="G3" s="764"/>
      <c r="H3" s="848" t="s">
        <v>2</v>
      </c>
      <c r="I3" s="763"/>
      <c r="J3" s="764"/>
      <c r="K3" s="848" t="s">
        <v>21</v>
      </c>
      <c r="L3" s="763"/>
      <c r="M3" s="764"/>
      <c r="N3" s="845"/>
      <c r="O3" s="852" t="s">
        <v>22</v>
      </c>
      <c r="P3" s="852"/>
      <c r="Q3" s="852"/>
      <c r="R3" s="852" t="s">
        <v>382</v>
      </c>
      <c r="S3" s="852"/>
      <c r="T3" s="852"/>
      <c r="U3" s="852" t="s">
        <v>42</v>
      </c>
      <c r="V3" s="852"/>
      <c r="W3" s="848"/>
      <c r="X3" s="848" t="s">
        <v>43</v>
      </c>
      <c r="Y3" s="763"/>
      <c r="Z3" s="765"/>
      <c r="AB3" s="849"/>
      <c r="AC3" s="849"/>
      <c r="AD3" s="849"/>
      <c r="AE3" s="849"/>
      <c r="AF3" s="849"/>
    </row>
    <row r="4" spans="1:32" ht="36" x14ac:dyDescent="0.2">
      <c r="A4" s="772"/>
      <c r="B4" s="292" t="s">
        <v>18</v>
      </c>
      <c r="C4" s="292" t="s">
        <v>19</v>
      </c>
      <c r="D4" s="292" t="s">
        <v>20</v>
      </c>
      <c r="E4" s="292" t="s">
        <v>18</v>
      </c>
      <c r="F4" s="292" t="s">
        <v>19</v>
      </c>
      <c r="G4" s="293" t="s">
        <v>20</v>
      </c>
      <c r="H4" s="292" t="s">
        <v>18</v>
      </c>
      <c r="I4" s="292" t="s">
        <v>19</v>
      </c>
      <c r="J4" s="293" t="s">
        <v>20</v>
      </c>
      <c r="K4" s="292" t="s">
        <v>18</v>
      </c>
      <c r="L4" s="292" t="s">
        <v>19</v>
      </c>
      <c r="M4" s="293" t="s">
        <v>20</v>
      </c>
      <c r="N4" s="846"/>
      <c r="O4" s="292" t="s">
        <v>18</v>
      </c>
      <c r="P4" s="292" t="s">
        <v>19</v>
      </c>
      <c r="Q4" s="293" t="s">
        <v>20</v>
      </c>
      <c r="R4" s="292" t="s">
        <v>18</v>
      </c>
      <c r="S4" s="292" t="s">
        <v>19</v>
      </c>
      <c r="T4" s="293" t="s">
        <v>20</v>
      </c>
      <c r="U4" s="292" t="s">
        <v>18</v>
      </c>
      <c r="V4" s="292" t="s">
        <v>19</v>
      </c>
      <c r="W4" s="292" t="s">
        <v>20</v>
      </c>
      <c r="X4" s="292" t="s">
        <v>18</v>
      </c>
      <c r="Y4" s="292" t="s">
        <v>19</v>
      </c>
      <c r="Z4" s="314" t="s">
        <v>20</v>
      </c>
      <c r="AB4" s="849"/>
      <c r="AC4" s="849"/>
      <c r="AD4" s="849"/>
      <c r="AE4" s="849"/>
      <c r="AF4" s="849"/>
    </row>
    <row r="5" spans="1:32" s="30" customFormat="1" ht="12.75" customHeight="1" x14ac:dyDescent="0.2">
      <c r="A5" s="752" t="s">
        <v>79</v>
      </c>
      <c r="B5" s="236">
        <v>116830</v>
      </c>
      <c r="C5" s="236">
        <v>2903631</v>
      </c>
      <c r="D5" s="294">
        <v>1259077</v>
      </c>
      <c r="E5" s="236">
        <v>7690</v>
      </c>
      <c r="F5" s="236">
        <v>85244</v>
      </c>
      <c r="G5" s="294">
        <v>112485</v>
      </c>
      <c r="H5" s="236">
        <v>19618</v>
      </c>
      <c r="I5" s="236">
        <v>284057</v>
      </c>
      <c r="J5" s="294">
        <v>193608</v>
      </c>
      <c r="K5" s="236">
        <v>44901</v>
      </c>
      <c r="L5" s="236">
        <v>634407</v>
      </c>
      <c r="M5" s="294">
        <v>518520</v>
      </c>
      <c r="N5" s="850" t="s">
        <v>79</v>
      </c>
      <c r="O5" s="236">
        <v>33728</v>
      </c>
      <c r="P5" s="236">
        <v>1568295</v>
      </c>
      <c r="Q5" s="246">
        <v>350285</v>
      </c>
      <c r="R5" s="236">
        <v>9019</v>
      </c>
      <c r="S5" s="236">
        <v>159126</v>
      </c>
      <c r="T5" s="246">
        <v>67723</v>
      </c>
      <c r="U5" s="236">
        <v>1317</v>
      </c>
      <c r="V5" s="236">
        <v>151093</v>
      </c>
      <c r="W5" s="246">
        <v>12985</v>
      </c>
      <c r="X5" s="236">
        <v>557</v>
      </c>
      <c r="Y5" s="236">
        <v>21409</v>
      </c>
      <c r="Z5" s="282">
        <v>3471</v>
      </c>
      <c r="AB5" s="849"/>
      <c r="AC5" s="849"/>
      <c r="AD5" s="849"/>
      <c r="AE5" s="849"/>
      <c r="AF5" s="849"/>
    </row>
    <row r="6" spans="1:32" s="30" customFormat="1" ht="12.75" customHeight="1" x14ac:dyDescent="0.2">
      <c r="A6" s="751"/>
      <c r="B6" s="66">
        <v>1</v>
      </c>
      <c r="C6" s="67">
        <v>1</v>
      </c>
      <c r="D6" s="67">
        <v>1</v>
      </c>
      <c r="E6" s="68">
        <v>6.5820000000000004E-2</v>
      </c>
      <c r="F6" s="63">
        <v>2.9360000000000001E-2</v>
      </c>
      <c r="G6" s="69">
        <v>8.9340000000000003E-2</v>
      </c>
      <c r="H6" s="68">
        <v>0.16792000000000001</v>
      </c>
      <c r="I6" s="63">
        <v>9.783E-2</v>
      </c>
      <c r="J6" s="69">
        <v>0.15376999999999999</v>
      </c>
      <c r="K6" s="68">
        <v>0.38433</v>
      </c>
      <c r="L6" s="63">
        <v>0.21848999999999999</v>
      </c>
      <c r="M6" s="69">
        <v>0.41182999999999997</v>
      </c>
      <c r="N6" s="851"/>
      <c r="O6" s="68">
        <v>0.28869</v>
      </c>
      <c r="P6" s="63">
        <v>0.54012000000000004</v>
      </c>
      <c r="Q6" s="63">
        <v>0.27821000000000001</v>
      </c>
      <c r="R6" s="68">
        <v>7.7200000000000005E-2</v>
      </c>
      <c r="S6" s="63">
        <v>5.4800000000000001E-2</v>
      </c>
      <c r="T6" s="69">
        <v>5.3789999999999998E-2</v>
      </c>
      <c r="U6" s="68">
        <v>1.1270000000000001E-2</v>
      </c>
      <c r="V6" s="63">
        <v>5.2040000000000003E-2</v>
      </c>
      <c r="W6" s="69">
        <v>1.031E-2</v>
      </c>
      <c r="X6" s="68">
        <v>4.7699999999999999E-3</v>
      </c>
      <c r="Y6" s="63">
        <v>7.3699999999999998E-3</v>
      </c>
      <c r="Z6" s="75">
        <v>2.7599999999999999E-3</v>
      </c>
      <c r="AB6" s="849"/>
      <c r="AC6" s="849"/>
      <c r="AD6" s="849"/>
      <c r="AE6" s="849"/>
      <c r="AF6" s="849"/>
    </row>
    <row r="7" spans="1:32" s="30" customFormat="1" ht="12.75" customHeight="1" x14ac:dyDescent="0.2">
      <c r="A7" s="751" t="s">
        <v>80</v>
      </c>
      <c r="B7" s="236">
        <v>130929</v>
      </c>
      <c r="C7" s="236">
        <v>2923848</v>
      </c>
      <c r="D7" s="246">
        <v>1471202</v>
      </c>
      <c r="E7" s="236">
        <v>9218</v>
      </c>
      <c r="F7" s="236">
        <v>104184</v>
      </c>
      <c r="G7" s="246">
        <v>160528</v>
      </c>
      <c r="H7" s="236">
        <v>23046</v>
      </c>
      <c r="I7" s="236">
        <v>344536</v>
      </c>
      <c r="J7" s="246">
        <v>232347</v>
      </c>
      <c r="K7" s="236">
        <v>55704</v>
      </c>
      <c r="L7" s="236">
        <v>806142</v>
      </c>
      <c r="M7" s="246">
        <v>677620</v>
      </c>
      <c r="N7" s="851" t="s">
        <v>80</v>
      </c>
      <c r="O7" s="236">
        <v>33386</v>
      </c>
      <c r="P7" s="236">
        <v>1342248</v>
      </c>
      <c r="Q7" s="246">
        <v>323474</v>
      </c>
      <c r="R7" s="236">
        <v>7226</v>
      </c>
      <c r="S7" s="236">
        <v>153256</v>
      </c>
      <c r="T7" s="246">
        <v>53060</v>
      </c>
      <c r="U7" s="236">
        <v>1149</v>
      </c>
      <c r="V7" s="236">
        <v>88108</v>
      </c>
      <c r="W7" s="246">
        <v>11672</v>
      </c>
      <c r="X7" s="236">
        <v>1200</v>
      </c>
      <c r="Y7" s="236">
        <v>85374</v>
      </c>
      <c r="Z7" s="282">
        <v>12501</v>
      </c>
      <c r="AB7" s="849"/>
      <c r="AC7" s="849"/>
      <c r="AD7" s="849"/>
      <c r="AE7" s="849"/>
      <c r="AF7" s="849"/>
    </row>
    <row r="8" spans="1:32" s="70" customFormat="1" ht="12.75" customHeight="1" x14ac:dyDescent="0.2">
      <c r="A8" s="751"/>
      <c r="B8" s="66">
        <v>1</v>
      </c>
      <c r="C8" s="67">
        <v>1</v>
      </c>
      <c r="D8" s="67">
        <v>1</v>
      </c>
      <c r="E8" s="68">
        <v>7.0400000000000004E-2</v>
      </c>
      <c r="F8" s="63">
        <v>3.5630000000000002E-2</v>
      </c>
      <c r="G8" s="69">
        <v>0.10911</v>
      </c>
      <c r="H8" s="68">
        <v>0.17602000000000001</v>
      </c>
      <c r="I8" s="63">
        <v>0.11784</v>
      </c>
      <c r="J8" s="69">
        <v>0.15792999999999999</v>
      </c>
      <c r="K8" s="68">
        <v>0.42544999999999999</v>
      </c>
      <c r="L8" s="63">
        <v>0.27571000000000001</v>
      </c>
      <c r="M8" s="69">
        <v>0.46059</v>
      </c>
      <c r="N8" s="851"/>
      <c r="O8" s="68">
        <v>0.25498999999999999</v>
      </c>
      <c r="P8" s="63">
        <v>0.45906999999999998</v>
      </c>
      <c r="Q8" s="63">
        <v>0.21987000000000001</v>
      </c>
      <c r="R8" s="68">
        <v>5.5190000000000003E-2</v>
      </c>
      <c r="S8" s="63">
        <v>5.2420000000000001E-2</v>
      </c>
      <c r="T8" s="69">
        <v>3.6069999999999998E-2</v>
      </c>
      <c r="U8" s="68">
        <v>8.7799999999999996E-3</v>
      </c>
      <c r="V8" s="63">
        <v>3.0130000000000001E-2</v>
      </c>
      <c r="W8" s="69">
        <v>7.9299999999999995E-3</v>
      </c>
      <c r="X8" s="68">
        <v>9.1699999999999993E-3</v>
      </c>
      <c r="Y8" s="63">
        <v>2.92E-2</v>
      </c>
      <c r="Z8" s="75">
        <v>8.5000000000000006E-3</v>
      </c>
      <c r="AB8" s="849"/>
      <c r="AC8" s="849"/>
      <c r="AD8" s="849"/>
      <c r="AE8" s="849"/>
      <c r="AF8" s="849"/>
    </row>
    <row r="9" spans="1:32" s="30" customFormat="1" ht="12.75" customHeight="1" x14ac:dyDescent="0.2">
      <c r="A9" s="751" t="s">
        <v>81</v>
      </c>
      <c r="B9" s="236">
        <v>21826</v>
      </c>
      <c r="C9" s="236">
        <v>883887</v>
      </c>
      <c r="D9" s="246">
        <v>242786</v>
      </c>
      <c r="E9" s="236">
        <v>897</v>
      </c>
      <c r="F9" s="236">
        <v>15921</v>
      </c>
      <c r="G9" s="246">
        <v>11808</v>
      </c>
      <c r="H9" s="236">
        <v>3551</v>
      </c>
      <c r="I9" s="236">
        <v>78323</v>
      </c>
      <c r="J9" s="246">
        <v>36183</v>
      </c>
      <c r="K9" s="236">
        <v>3952</v>
      </c>
      <c r="L9" s="236">
        <v>65629</v>
      </c>
      <c r="M9" s="246">
        <v>46208</v>
      </c>
      <c r="N9" s="851" t="s">
        <v>81</v>
      </c>
      <c r="O9" s="236">
        <v>11010</v>
      </c>
      <c r="P9" s="236">
        <v>649351</v>
      </c>
      <c r="Q9" s="246">
        <v>127899</v>
      </c>
      <c r="R9" s="236">
        <v>2013</v>
      </c>
      <c r="S9" s="236">
        <v>55553</v>
      </c>
      <c r="T9" s="246">
        <v>17160</v>
      </c>
      <c r="U9" s="236">
        <v>61</v>
      </c>
      <c r="V9" s="236">
        <v>3255</v>
      </c>
      <c r="W9" s="246">
        <v>693</v>
      </c>
      <c r="X9" s="236">
        <v>342</v>
      </c>
      <c r="Y9" s="236">
        <v>15855</v>
      </c>
      <c r="Z9" s="282">
        <v>2835</v>
      </c>
      <c r="AB9" s="849"/>
      <c r="AC9" s="849"/>
      <c r="AD9" s="849"/>
      <c r="AE9" s="849"/>
      <c r="AF9" s="849"/>
    </row>
    <row r="10" spans="1:32" s="70" customFormat="1" ht="12.75" customHeight="1" x14ac:dyDescent="0.2">
      <c r="A10" s="751"/>
      <c r="B10" s="66">
        <v>1</v>
      </c>
      <c r="C10" s="67">
        <v>1</v>
      </c>
      <c r="D10" s="67">
        <v>1</v>
      </c>
      <c r="E10" s="68">
        <v>4.1099999999999998E-2</v>
      </c>
      <c r="F10" s="63">
        <v>1.8010000000000002E-2</v>
      </c>
      <c r="G10" s="69">
        <v>4.8640000000000003E-2</v>
      </c>
      <c r="H10" s="68">
        <v>0.16270000000000001</v>
      </c>
      <c r="I10" s="63">
        <v>8.8609999999999994E-2</v>
      </c>
      <c r="J10" s="69">
        <v>0.14903</v>
      </c>
      <c r="K10" s="68">
        <v>0.18107000000000001</v>
      </c>
      <c r="L10" s="63">
        <v>7.4249999999999997E-2</v>
      </c>
      <c r="M10" s="69">
        <v>0.19031999999999999</v>
      </c>
      <c r="N10" s="851"/>
      <c r="O10" s="68">
        <v>0.50444</v>
      </c>
      <c r="P10" s="63">
        <v>0.73465000000000003</v>
      </c>
      <c r="Q10" s="63">
        <v>0.52680000000000005</v>
      </c>
      <c r="R10" s="68">
        <v>9.2230000000000006E-2</v>
      </c>
      <c r="S10" s="63">
        <v>6.2850000000000003E-2</v>
      </c>
      <c r="T10" s="69">
        <v>7.0680000000000007E-2</v>
      </c>
      <c r="U10" s="68">
        <v>2.7899999999999999E-3</v>
      </c>
      <c r="V10" s="63">
        <v>3.6800000000000001E-3</v>
      </c>
      <c r="W10" s="69">
        <v>2.8500000000000001E-3</v>
      </c>
      <c r="X10" s="68">
        <v>1.567E-2</v>
      </c>
      <c r="Y10" s="63">
        <v>1.7940000000000001E-2</v>
      </c>
      <c r="Z10" s="75">
        <v>1.1679999999999999E-2</v>
      </c>
      <c r="AB10" s="849"/>
      <c r="AC10" s="849"/>
      <c r="AD10" s="849"/>
      <c r="AE10" s="849"/>
      <c r="AF10" s="849"/>
    </row>
    <row r="11" spans="1:32" s="30" customFormat="1" ht="12.75" customHeight="1" x14ac:dyDescent="0.2">
      <c r="A11" s="751" t="s">
        <v>82</v>
      </c>
      <c r="B11" s="236">
        <v>7230</v>
      </c>
      <c r="C11" s="236">
        <v>218759</v>
      </c>
      <c r="D11" s="246">
        <v>69432</v>
      </c>
      <c r="E11" s="236">
        <v>358</v>
      </c>
      <c r="F11" s="236">
        <v>3189</v>
      </c>
      <c r="G11" s="246">
        <v>3885</v>
      </c>
      <c r="H11" s="236">
        <v>1236</v>
      </c>
      <c r="I11" s="236">
        <v>21769</v>
      </c>
      <c r="J11" s="246">
        <v>10187</v>
      </c>
      <c r="K11" s="236">
        <v>1977</v>
      </c>
      <c r="L11" s="236">
        <v>33005</v>
      </c>
      <c r="M11" s="246">
        <v>21819</v>
      </c>
      <c r="N11" s="851" t="s">
        <v>82</v>
      </c>
      <c r="O11" s="236">
        <v>2662</v>
      </c>
      <c r="P11" s="236">
        <v>125452</v>
      </c>
      <c r="Q11" s="246">
        <v>24772</v>
      </c>
      <c r="R11" s="236">
        <v>790</v>
      </c>
      <c r="S11" s="236">
        <v>12108</v>
      </c>
      <c r="T11" s="246">
        <v>6425</v>
      </c>
      <c r="U11" s="236">
        <v>41</v>
      </c>
      <c r="V11" s="236">
        <v>14992</v>
      </c>
      <c r="W11" s="246">
        <v>573</v>
      </c>
      <c r="X11" s="236">
        <v>166</v>
      </c>
      <c r="Y11" s="236">
        <v>8244</v>
      </c>
      <c r="Z11" s="282">
        <v>1771</v>
      </c>
      <c r="AB11" s="849"/>
      <c r="AC11" s="849"/>
      <c r="AD11" s="849"/>
      <c r="AE11" s="849"/>
      <c r="AF11" s="849"/>
    </row>
    <row r="12" spans="1:32" s="70" customFormat="1" ht="12.75" customHeight="1" x14ac:dyDescent="0.2">
      <c r="A12" s="751"/>
      <c r="B12" s="66">
        <v>1</v>
      </c>
      <c r="C12" s="67">
        <v>1</v>
      </c>
      <c r="D12" s="67">
        <v>1</v>
      </c>
      <c r="E12" s="68">
        <v>4.9520000000000002E-2</v>
      </c>
      <c r="F12" s="63">
        <v>1.4579999999999999E-2</v>
      </c>
      <c r="G12" s="69">
        <v>5.595E-2</v>
      </c>
      <c r="H12" s="68">
        <v>0.17094999999999999</v>
      </c>
      <c r="I12" s="63">
        <v>9.9510000000000001E-2</v>
      </c>
      <c r="J12" s="69">
        <v>0.14671999999999999</v>
      </c>
      <c r="K12" s="68">
        <v>0.27344000000000002</v>
      </c>
      <c r="L12" s="63">
        <v>0.15087</v>
      </c>
      <c r="M12" s="69">
        <v>0.31424999999999997</v>
      </c>
      <c r="N12" s="851"/>
      <c r="O12" s="68">
        <v>0.36819000000000002</v>
      </c>
      <c r="P12" s="63">
        <v>0.57347000000000004</v>
      </c>
      <c r="Q12" s="63">
        <v>0.35677999999999999</v>
      </c>
      <c r="R12" s="68">
        <v>0.10927000000000001</v>
      </c>
      <c r="S12" s="63">
        <v>5.5350000000000003E-2</v>
      </c>
      <c r="T12" s="69">
        <v>9.2539999999999997E-2</v>
      </c>
      <c r="U12" s="68">
        <v>5.6699999999999997E-3</v>
      </c>
      <c r="V12" s="63">
        <v>6.8529999999999994E-2</v>
      </c>
      <c r="W12" s="69">
        <v>8.2500000000000004E-3</v>
      </c>
      <c r="X12" s="68">
        <v>2.2960000000000001E-2</v>
      </c>
      <c r="Y12" s="63">
        <v>3.7690000000000001E-2</v>
      </c>
      <c r="Z12" s="75">
        <v>2.5510000000000001E-2</v>
      </c>
    </row>
    <row r="13" spans="1:32" s="30" customFormat="1" ht="12.75" customHeight="1" x14ac:dyDescent="0.2">
      <c r="A13" s="751" t="s">
        <v>83</v>
      </c>
      <c r="B13" s="236">
        <v>3980</v>
      </c>
      <c r="C13" s="236">
        <v>156099</v>
      </c>
      <c r="D13" s="246">
        <v>48529</v>
      </c>
      <c r="E13" s="236">
        <v>397</v>
      </c>
      <c r="F13" s="236">
        <v>9376</v>
      </c>
      <c r="G13" s="246">
        <v>6483</v>
      </c>
      <c r="H13" s="236">
        <v>624</v>
      </c>
      <c r="I13" s="236">
        <v>13412</v>
      </c>
      <c r="J13" s="246">
        <v>6721</v>
      </c>
      <c r="K13" s="236">
        <v>912</v>
      </c>
      <c r="L13" s="236">
        <v>14860</v>
      </c>
      <c r="M13" s="246">
        <v>10987</v>
      </c>
      <c r="N13" s="851" t="s">
        <v>83</v>
      </c>
      <c r="O13" s="236">
        <v>1612</v>
      </c>
      <c r="P13" s="236">
        <v>105396</v>
      </c>
      <c r="Q13" s="246">
        <v>20651</v>
      </c>
      <c r="R13" s="236">
        <v>377</v>
      </c>
      <c r="S13" s="236">
        <v>7543</v>
      </c>
      <c r="T13" s="246">
        <v>2942</v>
      </c>
      <c r="U13" s="236">
        <v>8</v>
      </c>
      <c r="V13" s="236">
        <v>1810</v>
      </c>
      <c r="W13" s="246">
        <v>114</v>
      </c>
      <c r="X13" s="236">
        <v>50</v>
      </c>
      <c r="Y13" s="236">
        <v>3702</v>
      </c>
      <c r="Z13" s="282">
        <v>631</v>
      </c>
      <c r="AB13" s="33"/>
    </row>
    <row r="14" spans="1:32" s="70" customFormat="1" ht="12.75" customHeight="1" x14ac:dyDescent="0.2">
      <c r="A14" s="751"/>
      <c r="B14" s="66">
        <v>1</v>
      </c>
      <c r="C14" s="67">
        <v>1</v>
      </c>
      <c r="D14" s="67">
        <v>1</v>
      </c>
      <c r="E14" s="68">
        <v>9.9750000000000005E-2</v>
      </c>
      <c r="F14" s="63">
        <v>6.0060000000000002E-2</v>
      </c>
      <c r="G14" s="69">
        <v>0.13358999999999999</v>
      </c>
      <c r="H14" s="68">
        <v>0.15678</v>
      </c>
      <c r="I14" s="63">
        <v>8.5919999999999996E-2</v>
      </c>
      <c r="J14" s="69">
        <v>0.13849</v>
      </c>
      <c r="K14" s="68">
        <v>0.22914999999999999</v>
      </c>
      <c r="L14" s="63">
        <v>9.5200000000000007E-2</v>
      </c>
      <c r="M14" s="69">
        <v>0.22639999999999999</v>
      </c>
      <c r="N14" s="851"/>
      <c r="O14" s="68">
        <v>0.40503</v>
      </c>
      <c r="P14" s="63">
        <v>0.67518999999999996</v>
      </c>
      <c r="Q14" s="63">
        <v>0.42553999999999997</v>
      </c>
      <c r="R14" s="68">
        <v>9.4719999999999999E-2</v>
      </c>
      <c r="S14" s="63">
        <v>4.8320000000000002E-2</v>
      </c>
      <c r="T14" s="69">
        <v>6.062E-2</v>
      </c>
      <c r="U14" s="68">
        <v>2.0100000000000001E-3</v>
      </c>
      <c r="V14" s="63">
        <v>1.1599999999999999E-2</v>
      </c>
      <c r="W14" s="69">
        <v>2.3500000000000001E-3</v>
      </c>
      <c r="X14" s="68">
        <v>1.256E-2</v>
      </c>
      <c r="Y14" s="63">
        <v>2.3720000000000001E-2</v>
      </c>
      <c r="Z14" s="75">
        <v>1.2999999999999999E-2</v>
      </c>
      <c r="AB14" s="33"/>
    </row>
    <row r="15" spans="1:32" s="30" customFormat="1" ht="12" customHeight="1" x14ac:dyDescent="0.2">
      <c r="A15" s="751" t="s">
        <v>84</v>
      </c>
      <c r="B15" s="236">
        <v>8596</v>
      </c>
      <c r="C15" s="236">
        <v>224531</v>
      </c>
      <c r="D15" s="246">
        <v>104304</v>
      </c>
      <c r="E15" s="236">
        <v>586</v>
      </c>
      <c r="F15" s="236">
        <v>6624</v>
      </c>
      <c r="G15" s="246">
        <v>9565</v>
      </c>
      <c r="H15" s="236">
        <v>2010</v>
      </c>
      <c r="I15" s="236">
        <v>40868</v>
      </c>
      <c r="J15" s="246">
        <v>22649</v>
      </c>
      <c r="K15" s="236">
        <v>1762</v>
      </c>
      <c r="L15" s="236">
        <v>21086</v>
      </c>
      <c r="M15" s="246">
        <v>20767</v>
      </c>
      <c r="N15" s="851" t="s">
        <v>84</v>
      </c>
      <c r="O15" s="236">
        <v>3165</v>
      </c>
      <c r="P15" s="236">
        <v>124870</v>
      </c>
      <c r="Q15" s="246">
        <v>41752</v>
      </c>
      <c r="R15" s="236">
        <v>906</v>
      </c>
      <c r="S15" s="236">
        <v>14324</v>
      </c>
      <c r="T15" s="246">
        <v>8019</v>
      </c>
      <c r="U15" s="236">
        <v>0</v>
      </c>
      <c r="V15" s="236">
        <v>0</v>
      </c>
      <c r="W15" s="246">
        <v>0</v>
      </c>
      <c r="X15" s="236">
        <v>167</v>
      </c>
      <c r="Y15" s="236">
        <v>16759</v>
      </c>
      <c r="Z15" s="282">
        <v>1552</v>
      </c>
      <c r="AB15" s="33"/>
    </row>
    <row r="16" spans="1:32" s="70" customFormat="1" ht="12" customHeight="1" x14ac:dyDescent="0.2">
      <c r="A16" s="751"/>
      <c r="B16" s="66">
        <v>1</v>
      </c>
      <c r="C16" s="67">
        <v>1</v>
      </c>
      <c r="D16" s="67">
        <v>1</v>
      </c>
      <c r="E16" s="68">
        <v>6.8169999999999994E-2</v>
      </c>
      <c r="F16" s="63">
        <v>2.9499999999999998E-2</v>
      </c>
      <c r="G16" s="69">
        <v>9.1700000000000004E-2</v>
      </c>
      <c r="H16" s="68">
        <v>0.23383000000000001</v>
      </c>
      <c r="I16" s="63">
        <v>0.18201000000000001</v>
      </c>
      <c r="J16" s="69">
        <v>0.21714</v>
      </c>
      <c r="K16" s="68">
        <v>0.20498</v>
      </c>
      <c r="L16" s="63">
        <v>9.3909999999999993E-2</v>
      </c>
      <c r="M16" s="69">
        <v>0.1991</v>
      </c>
      <c r="N16" s="851"/>
      <c r="O16" s="68">
        <v>0.36819000000000002</v>
      </c>
      <c r="P16" s="63">
        <v>0.55613999999999997</v>
      </c>
      <c r="Q16" s="63">
        <v>0.40028999999999998</v>
      </c>
      <c r="R16" s="68">
        <v>0.10539999999999999</v>
      </c>
      <c r="S16" s="63">
        <v>6.3799999999999996E-2</v>
      </c>
      <c r="T16" s="69">
        <v>7.6880000000000004E-2</v>
      </c>
      <c r="U16" s="68" t="s">
        <v>498</v>
      </c>
      <c r="V16" s="63" t="s">
        <v>498</v>
      </c>
      <c r="W16" s="69" t="s">
        <v>498</v>
      </c>
      <c r="X16" s="68">
        <v>1.9429999999999999E-2</v>
      </c>
      <c r="Y16" s="63">
        <v>7.4639999999999998E-2</v>
      </c>
      <c r="Z16" s="75">
        <v>1.4880000000000001E-2</v>
      </c>
      <c r="AB16" s="33"/>
    </row>
    <row r="17" spans="1:26" s="30" customFormat="1" ht="12.75" customHeight="1" x14ac:dyDescent="0.2">
      <c r="A17" s="751" t="s">
        <v>85</v>
      </c>
      <c r="B17" s="236">
        <v>38155</v>
      </c>
      <c r="C17" s="236">
        <v>1269018</v>
      </c>
      <c r="D17" s="246">
        <v>406013</v>
      </c>
      <c r="E17" s="236">
        <v>2535</v>
      </c>
      <c r="F17" s="236">
        <v>34807</v>
      </c>
      <c r="G17" s="246">
        <v>34509</v>
      </c>
      <c r="H17" s="236">
        <v>6102</v>
      </c>
      <c r="I17" s="236">
        <v>102249</v>
      </c>
      <c r="J17" s="246">
        <v>49563</v>
      </c>
      <c r="K17" s="236">
        <v>11641</v>
      </c>
      <c r="L17" s="236">
        <v>192464</v>
      </c>
      <c r="M17" s="246">
        <v>135151</v>
      </c>
      <c r="N17" s="851" t="s">
        <v>85</v>
      </c>
      <c r="O17" s="236">
        <v>13447</v>
      </c>
      <c r="P17" s="236">
        <v>806813</v>
      </c>
      <c r="Q17" s="246">
        <v>150926</v>
      </c>
      <c r="R17" s="236">
        <v>3838</v>
      </c>
      <c r="S17" s="236">
        <v>68804</v>
      </c>
      <c r="T17" s="246">
        <v>28982</v>
      </c>
      <c r="U17" s="236">
        <v>91</v>
      </c>
      <c r="V17" s="236">
        <v>14655</v>
      </c>
      <c r="W17" s="246">
        <v>1375</v>
      </c>
      <c r="X17" s="236">
        <v>501</v>
      </c>
      <c r="Y17" s="236">
        <v>49226</v>
      </c>
      <c r="Z17" s="282">
        <v>5507</v>
      </c>
    </row>
    <row r="18" spans="1:26" s="70" customFormat="1" ht="12.75" customHeight="1" x14ac:dyDescent="0.2">
      <c r="A18" s="751"/>
      <c r="B18" s="66">
        <v>1</v>
      </c>
      <c r="C18" s="67">
        <v>1</v>
      </c>
      <c r="D18" s="67">
        <v>1</v>
      </c>
      <c r="E18" s="68">
        <v>6.6439999999999999E-2</v>
      </c>
      <c r="F18" s="63">
        <v>2.743E-2</v>
      </c>
      <c r="G18" s="69">
        <v>8.4989999999999996E-2</v>
      </c>
      <c r="H18" s="68">
        <v>0.15992999999999999</v>
      </c>
      <c r="I18" s="63">
        <v>8.0570000000000003E-2</v>
      </c>
      <c r="J18" s="69">
        <v>0.12207</v>
      </c>
      <c r="K18" s="68">
        <v>0.30509999999999998</v>
      </c>
      <c r="L18" s="63">
        <v>0.15165999999999999</v>
      </c>
      <c r="M18" s="69">
        <v>0.33287</v>
      </c>
      <c r="N18" s="851"/>
      <c r="O18" s="68">
        <v>0.35243000000000002</v>
      </c>
      <c r="P18" s="63">
        <v>0.63578000000000001</v>
      </c>
      <c r="Q18" s="63">
        <v>0.37173</v>
      </c>
      <c r="R18" s="68">
        <v>0.10059</v>
      </c>
      <c r="S18" s="63">
        <v>5.4219999999999997E-2</v>
      </c>
      <c r="T18" s="69">
        <v>7.1379999999999999E-2</v>
      </c>
      <c r="U18" s="68">
        <v>2.3900000000000002E-3</v>
      </c>
      <c r="V18" s="63">
        <v>1.155E-2</v>
      </c>
      <c r="W18" s="69">
        <v>3.3899999999999998E-3</v>
      </c>
      <c r="X18" s="68">
        <v>1.3129999999999999E-2</v>
      </c>
      <c r="Y18" s="63">
        <v>3.8789999999999998E-2</v>
      </c>
      <c r="Z18" s="75">
        <v>1.3559999999999999E-2</v>
      </c>
    </row>
    <row r="19" spans="1:26" s="30" customFormat="1" ht="12.75" customHeight="1" x14ac:dyDescent="0.2">
      <c r="A19" s="751" t="s">
        <v>86</v>
      </c>
      <c r="B19" s="236">
        <v>4176</v>
      </c>
      <c r="C19" s="236">
        <v>132234</v>
      </c>
      <c r="D19" s="246">
        <v>46466</v>
      </c>
      <c r="E19" s="236">
        <v>268</v>
      </c>
      <c r="F19" s="236">
        <v>3060</v>
      </c>
      <c r="G19" s="246">
        <v>4561</v>
      </c>
      <c r="H19" s="236">
        <v>632</v>
      </c>
      <c r="I19" s="236">
        <v>13698</v>
      </c>
      <c r="J19" s="246">
        <v>6371</v>
      </c>
      <c r="K19" s="236">
        <v>1445</v>
      </c>
      <c r="L19" s="236">
        <v>23657</v>
      </c>
      <c r="M19" s="246">
        <v>16287</v>
      </c>
      <c r="N19" s="851" t="s">
        <v>86</v>
      </c>
      <c r="O19" s="236">
        <v>1265</v>
      </c>
      <c r="P19" s="236">
        <v>51686</v>
      </c>
      <c r="Q19" s="246">
        <v>13824</v>
      </c>
      <c r="R19" s="236">
        <v>351</v>
      </c>
      <c r="S19" s="236">
        <v>5078</v>
      </c>
      <c r="T19" s="246">
        <v>3085</v>
      </c>
      <c r="U19" s="236">
        <v>105</v>
      </c>
      <c r="V19" s="236">
        <v>31620</v>
      </c>
      <c r="W19" s="246">
        <v>1481</v>
      </c>
      <c r="X19" s="236">
        <v>110</v>
      </c>
      <c r="Y19" s="236">
        <v>3435</v>
      </c>
      <c r="Z19" s="282">
        <v>857</v>
      </c>
    </row>
    <row r="20" spans="1:26" s="70" customFormat="1" ht="12.75" customHeight="1" x14ac:dyDescent="0.2">
      <c r="A20" s="751"/>
      <c r="B20" s="66">
        <v>1</v>
      </c>
      <c r="C20" s="67">
        <v>1</v>
      </c>
      <c r="D20" s="67">
        <v>1</v>
      </c>
      <c r="E20" s="68">
        <v>6.4180000000000001E-2</v>
      </c>
      <c r="F20" s="63">
        <v>2.3140000000000001E-2</v>
      </c>
      <c r="G20" s="69">
        <v>9.8159999999999997E-2</v>
      </c>
      <c r="H20" s="68">
        <v>0.15134</v>
      </c>
      <c r="I20" s="63">
        <v>0.10359</v>
      </c>
      <c r="J20" s="69">
        <v>0.13711000000000001</v>
      </c>
      <c r="K20" s="68">
        <v>0.34601999999999999</v>
      </c>
      <c r="L20" s="63">
        <v>0.1789</v>
      </c>
      <c r="M20" s="69">
        <v>0.35050999999999999</v>
      </c>
      <c r="N20" s="851"/>
      <c r="O20" s="68">
        <v>0.30292000000000002</v>
      </c>
      <c r="P20" s="63">
        <v>0.39087</v>
      </c>
      <c r="Q20" s="63">
        <v>0.29751</v>
      </c>
      <c r="R20" s="68">
        <v>8.405E-2</v>
      </c>
      <c r="S20" s="63">
        <v>3.8399999999999997E-2</v>
      </c>
      <c r="T20" s="69">
        <v>6.6390000000000005E-2</v>
      </c>
      <c r="U20" s="68">
        <v>2.5139999999999999E-2</v>
      </c>
      <c r="V20" s="63">
        <v>0.23912</v>
      </c>
      <c r="W20" s="69">
        <v>3.1870000000000002E-2</v>
      </c>
      <c r="X20" s="68">
        <v>2.6339999999999999E-2</v>
      </c>
      <c r="Y20" s="63">
        <v>2.598E-2</v>
      </c>
      <c r="Z20" s="75">
        <v>1.8440000000000002E-2</v>
      </c>
    </row>
    <row r="21" spans="1:26" s="30" customFormat="1" ht="12.75" customHeight="1" x14ac:dyDescent="0.2">
      <c r="A21" s="751" t="s">
        <v>87</v>
      </c>
      <c r="B21" s="236">
        <v>49674</v>
      </c>
      <c r="C21" s="236">
        <v>2105765</v>
      </c>
      <c r="D21" s="246">
        <v>574497</v>
      </c>
      <c r="E21" s="236">
        <v>4649</v>
      </c>
      <c r="F21" s="236">
        <v>93128</v>
      </c>
      <c r="G21" s="246">
        <v>67616</v>
      </c>
      <c r="H21" s="236">
        <v>6472</v>
      </c>
      <c r="I21" s="236">
        <v>110819</v>
      </c>
      <c r="J21" s="246">
        <v>73588</v>
      </c>
      <c r="K21" s="236">
        <v>15609</v>
      </c>
      <c r="L21" s="236">
        <v>225059</v>
      </c>
      <c r="M21" s="246">
        <v>175899</v>
      </c>
      <c r="N21" s="851" t="s">
        <v>87</v>
      </c>
      <c r="O21" s="236">
        <v>16338</v>
      </c>
      <c r="P21" s="236">
        <v>1095408</v>
      </c>
      <c r="Q21" s="246">
        <v>192429</v>
      </c>
      <c r="R21" s="236">
        <v>5208</v>
      </c>
      <c r="S21" s="236">
        <v>293681</v>
      </c>
      <c r="T21" s="246">
        <v>49313</v>
      </c>
      <c r="U21" s="236">
        <v>576</v>
      </c>
      <c r="V21" s="236">
        <v>153908</v>
      </c>
      <c r="W21" s="246">
        <v>8086</v>
      </c>
      <c r="X21" s="236">
        <v>822</v>
      </c>
      <c r="Y21" s="236">
        <v>133762</v>
      </c>
      <c r="Z21" s="282">
        <v>7566</v>
      </c>
    </row>
    <row r="22" spans="1:26" s="70" customFormat="1" ht="12.75" customHeight="1" x14ac:dyDescent="0.2">
      <c r="A22" s="751"/>
      <c r="B22" s="66">
        <v>1</v>
      </c>
      <c r="C22" s="67">
        <v>1</v>
      </c>
      <c r="D22" s="67">
        <v>1</v>
      </c>
      <c r="E22" s="68">
        <v>9.3590000000000007E-2</v>
      </c>
      <c r="F22" s="63">
        <v>4.4229999999999998E-2</v>
      </c>
      <c r="G22" s="69">
        <v>0.1177</v>
      </c>
      <c r="H22" s="68">
        <v>0.13028999999999999</v>
      </c>
      <c r="I22" s="63">
        <v>5.2630000000000003E-2</v>
      </c>
      <c r="J22" s="69">
        <v>0.12809000000000001</v>
      </c>
      <c r="K22" s="68">
        <v>0.31423000000000001</v>
      </c>
      <c r="L22" s="63">
        <v>0.10688</v>
      </c>
      <c r="M22" s="69">
        <v>0.30618000000000001</v>
      </c>
      <c r="N22" s="851"/>
      <c r="O22" s="68">
        <v>0.32890000000000003</v>
      </c>
      <c r="P22" s="63">
        <v>0.52019000000000004</v>
      </c>
      <c r="Q22" s="63">
        <v>0.33495000000000003</v>
      </c>
      <c r="R22" s="68">
        <v>0.10484</v>
      </c>
      <c r="S22" s="63">
        <v>0.13947000000000001</v>
      </c>
      <c r="T22" s="69">
        <v>8.584E-2</v>
      </c>
      <c r="U22" s="68">
        <v>1.1599999999999999E-2</v>
      </c>
      <c r="V22" s="63">
        <v>7.3090000000000002E-2</v>
      </c>
      <c r="W22" s="69">
        <v>1.4069999999999999E-2</v>
      </c>
      <c r="X22" s="68">
        <v>1.6549999999999999E-2</v>
      </c>
      <c r="Y22" s="63">
        <v>6.3519999999999993E-2</v>
      </c>
      <c r="Z22" s="75">
        <v>1.3169999999999999E-2</v>
      </c>
    </row>
    <row r="23" spans="1:26" s="30" customFormat="1" ht="12.75" customHeight="1" x14ac:dyDescent="0.2">
      <c r="A23" s="751" t="s">
        <v>88</v>
      </c>
      <c r="B23" s="236">
        <v>81832</v>
      </c>
      <c r="C23" s="236">
        <v>2758772</v>
      </c>
      <c r="D23" s="246">
        <v>957044</v>
      </c>
      <c r="E23" s="236">
        <v>5033</v>
      </c>
      <c r="F23" s="236">
        <v>66466</v>
      </c>
      <c r="G23" s="246">
        <v>88985</v>
      </c>
      <c r="H23" s="236">
        <v>11324</v>
      </c>
      <c r="I23" s="236">
        <v>228356</v>
      </c>
      <c r="J23" s="246">
        <v>118630</v>
      </c>
      <c r="K23" s="236">
        <v>23884</v>
      </c>
      <c r="L23" s="236">
        <v>354453</v>
      </c>
      <c r="M23" s="246">
        <v>297803</v>
      </c>
      <c r="N23" s="851" t="s">
        <v>88</v>
      </c>
      <c r="O23" s="236">
        <v>31569</v>
      </c>
      <c r="P23" s="236">
        <v>1675008</v>
      </c>
      <c r="Q23" s="246">
        <v>364240</v>
      </c>
      <c r="R23" s="236">
        <v>8354</v>
      </c>
      <c r="S23" s="236">
        <v>211244</v>
      </c>
      <c r="T23" s="246">
        <v>68208</v>
      </c>
      <c r="U23" s="236">
        <v>885</v>
      </c>
      <c r="V23" s="236">
        <v>190441</v>
      </c>
      <c r="W23" s="246">
        <v>11751</v>
      </c>
      <c r="X23" s="236">
        <v>783</v>
      </c>
      <c r="Y23" s="236">
        <v>32804</v>
      </c>
      <c r="Z23" s="282">
        <v>7427</v>
      </c>
    </row>
    <row r="24" spans="1:26" s="70" customFormat="1" ht="12.75" customHeight="1" x14ac:dyDescent="0.2">
      <c r="A24" s="751"/>
      <c r="B24" s="66">
        <v>1</v>
      </c>
      <c r="C24" s="67">
        <v>1</v>
      </c>
      <c r="D24" s="67">
        <v>1</v>
      </c>
      <c r="E24" s="68">
        <v>6.1499999999999999E-2</v>
      </c>
      <c r="F24" s="63">
        <v>2.409E-2</v>
      </c>
      <c r="G24" s="69">
        <v>9.2979999999999993E-2</v>
      </c>
      <c r="H24" s="68">
        <v>0.13838</v>
      </c>
      <c r="I24" s="63">
        <v>8.2769999999999996E-2</v>
      </c>
      <c r="J24" s="69">
        <v>0.12395</v>
      </c>
      <c r="K24" s="68">
        <v>0.29187000000000002</v>
      </c>
      <c r="L24" s="63">
        <v>0.12848000000000001</v>
      </c>
      <c r="M24" s="69">
        <v>0.31117</v>
      </c>
      <c r="N24" s="851"/>
      <c r="O24" s="68">
        <v>0.38578000000000001</v>
      </c>
      <c r="P24" s="63">
        <v>0.60716000000000003</v>
      </c>
      <c r="Q24" s="63">
        <v>0.38058999999999998</v>
      </c>
      <c r="R24" s="68">
        <v>0.10209</v>
      </c>
      <c r="S24" s="63">
        <v>7.6569999999999999E-2</v>
      </c>
      <c r="T24" s="69">
        <v>7.127E-2</v>
      </c>
      <c r="U24" s="68">
        <v>1.081E-2</v>
      </c>
      <c r="V24" s="63">
        <v>6.9029999999999994E-2</v>
      </c>
      <c r="W24" s="69">
        <v>1.2279999999999999E-2</v>
      </c>
      <c r="X24" s="68">
        <v>9.5700000000000004E-3</v>
      </c>
      <c r="Y24" s="63">
        <v>1.189E-2</v>
      </c>
      <c r="Z24" s="75">
        <v>7.7600000000000004E-3</v>
      </c>
    </row>
    <row r="25" spans="1:26" s="30" customFormat="1" ht="12.75" customHeight="1" x14ac:dyDescent="0.2">
      <c r="A25" s="751" t="s">
        <v>89</v>
      </c>
      <c r="B25" s="236">
        <v>26322</v>
      </c>
      <c r="C25" s="236">
        <v>777303</v>
      </c>
      <c r="D25" s="246">
        <v>285985</v>
      </c>
      <c r="E25" s="236">
        <v>1315</v>
      </c>
      <c r="F25" s="236">
        <v>32687</v>
      </c>
      <c r="G25" s="246">
        <v>21844</v>
      </c>
      <c r="H25" s="236">
        <v>3792</v>
      </c>
      <c r="I25" s="236">
        <v>63179</v>
      </c>
      <c r="J25" s="246">
        <v>38013</v>
      </c>
      <c r="K25" s="236">
        <v>9617</v>
      </c>
      <c r="L25" s="236">
        <v>134580</v>
      </c>
      <c r="M25" s="246">
        <v>111839</v>
      </c>
      <c r="N25" s="851" t="s">
        <v>89</v>
      </c>
      <c r="O25" s="236">
        <v>9226</v>
      </c>
      <c r="P25" s="236">
        <v>454755</v>
      </c>
      <c r="Q25" s="246">
        <v>94339</v>
      </c>
      <c r="R25" s="236">
        <v>1910</v>
      </c>
      <c r="S25" s="236">
        <v>43364</v>
      </c>
      <c r="T25" s="246">
        <v>15612</v>
      </c>
      <c r="U25" s="236">
        <v>249</v>
      </c>
      <c r="V25" s="236">
        <v>33100</v>
      </c>
      <c r="W25" s="246">
        <v>2251</v>
      </c>
      <c r="X25" s="236">
        <v>213</v>
      </c>
      <c r="Y25" s="236">
        <v>15638</v>
      </c>
      <c r="Z25" s="282">
        <v>2087</v>
      </c>
    </row>
    <row r="26" spans="1:26" s="70" customFormat="1" ht="12.75" customHeight="1" x14ac:dyDescent="0.2">
      <c r="A26" s="751"/>
      <c r="B26" s="66">
        <v>1</v>
      </c>
      <c r="C26" s="67">
        <v>1</v>
      </c>
      <c r="D26" s="67">
        <v>1</v>
      </c>
      <c r="E26" s="68">
        <v>4.9959999999999997E-2</v>
      </c>
      <c r="F26" s="63">
        <v>4.2049999999999997E-2</v>
      </c>
      <c r="G26" s="69">
        <v>7.6380000000000003E-2</v>
      </c>
      <c r="H26" s="68">
        <v>0.14405999999999999</v>
      </c>
      <c r="I26" s="63">
        <v>8.1280000000000005E-2</v>
      </c>
      <c r="J26" s="69">
        <v>0.13292000000000001</v>
      </c>
      <c r="K26" s="68">
        <v>0.36536000000000002</v>
      </c>
      <c r="L26" s="63">
        <v>0.17313999999999999</v>
      </c>
      <c r="M26" s="69">
        <v>0.39106999999999997</v>
      </c>
      <c r="N26" s="851"/>
      <c r="O26" s="68">
        <v>0.35050999999999999</v>
      </c>
      <c r="P26" s="63">
        <v>0.58504</v>
      </c>
      <c r="Q26" s="63">
        <v>0.32987</v>
      </c>
      <c r="R26" s="68">
        <v>7.2559999999999999E-2</v>
      </c>
      <c r="S26" s="63">
        <v>5.5789999999999999E-2</v>
      </c>
      <c r="T26" s="69">
        <v>5.459E-2</v>
      </c>
      <c r="U26" s="68">
        <v>9.4599999999999997E-3</v>
      </c>
      <c r="V26" s="63">
        <v>4.258E-2</v>
      </c>
      <c r="W26" s="69">
        <v>7.8700000000000003E-3</v>
      </c>
      <c r="X26" s="68">
        <v>8.09E-3</v>
      </c>
      <c r="Y26" s="63">
        <v>2.0119999999999999E-2</v>
      </c>
      <c r="Z26" s="75">
        <v>7.3000000000000001E-3</v>
      </c>
    </row>
    <row r="27" spans="1:26" s="30" customFormat="1" ht="12.75" customHeight="1" x14ac:dyDescent="0.2">
      <c r="A27" s="751" t="s">
        <v>90</v>
      </c>
      <c r="B27" s="236">
        <v>7430</v>
      </c>
      <c r="C27" s="236">
        <v>175348</v>
      </c>
      <c r="D27" s="246">
        <v>69354</v>
      </c>
      <c r="E27" s="236">
        <v>191</v>
      </c>
      <c r="F27" s="236">
        <v>2436</v>
      </c>
      <c r="G27" s="246">
        <v>2983</v>
      </c>
      <c r="H27" s="236">
        <v>897</v>
      </c>
      <c r="I27" s="236">
        <v>18147</v>
      </c>
      <c r="J27" s="246">
        <v>8279</v>
      </c>
      <c r="K27" s="236">
        <v>2173</v>
      </c>
      <c r="L27" s="236">
        <v>33606</v>
      </c>
      <c r="M27" s="246">
        <v>25210</v>
      </c>
      <c r="N27" s="851" t="s">
        <v>90</v>
      </c>
      <c r="O27" s="236">
        <v>2563</v>
      </c>
      <c r="P27" s="236">
        <v>101350</v>
      </c>
      <c r="Q27" s="246">
        <v>25066</v>
      </c>
      <c r="R27" s="236">
        <v>506</v>
      </c>
      <c r="S27" s="236">
        <v>6553</v>
      </c>
      <c r="T27" s="246">
        <v>3066</v>
      </c>
      <c r="U27" s="236">
        <v>996</v>
      </c>
      <c r="V27" s="236">
        <v>8149</v>
      </c>
      <c r="W27" s="246">
        <v>4096</v>
      </c>
      <c r="X27" s="236">
        <v>104</v>
      </c>
      <c r="Y27" s="236">
        <v>5107</v>
      </c>
      <c r="Z27" s="282">
        <v>654</v>
      </c>
    </row>
    <row r="28" spans="1:26" s="70" customFormat="1" ht="12.75" customHeight="1" x14ac:dyDescent="0.2">
      <c r="A28" s="751"/>
      <c r="B28" s="66">
        <v>1</v>
      </c>
      <c r="C28" s="67">
        <v>1</v>
      </c>
      <c r="D28" s="67">
        <v>1</v>
      </c>
      <c r="E28" s="68">
        <v>2.571E-2</v>
      </c>
      <c r="F28" s="63">
        <v>1.389E-2</v>
      </c>
      <c r="G28" s="69">
        <v>4.301E-2</v>
      </c>
      <c r="H28" s="68">
        <v>0.12073</v>
      </c>
      <c r="I28" s="63">
        <v>0.10349</v>
      </c>
      <c r="J28" s="69">
        <v>0.11937</v>
      </c>
      <c r="K28" s="68">
        <v>0.29246</v>
      </c>
      <c r="L28" s="63">
        <v>0.19164999999999999</v>
      </c>
      <c r="M28" s="69">
        <v>0.36349999999999999</v>
      </c>
      <c r="N28" s="851"/>
      <c r="O28" s="68">
        <v>0.34494999999999998</v>
      </c>
      <c r="P28" s="63">
        <v>0.57799</v>
      </c>
      <c r="Q28" s="63">
        <v>0.36142000000000002</v>
      </c>
      <c r="R28" s="68">
        <v>6.8099999999999994E-2</v>
      </c>
      <c r="S28" s="63">
        <v>3.737E-2</v>
      </c>
      <c r="T28" s="69">
        <v>4.4209999999999999E-2</v>
      </c>
      <c r="U28" s="68">
        <v>0.13405</v>
      </c>
      <c r="V28" s="63">
        <v>4.6469999999999997E-2</v>
      </c>
      <c r="W28" s="69">
        <v>5.9060000000000001E-2</v>
      </c>
      <c r="X28" s="68">
        <v>1.4E-2</v>
      </c>
      <c r="Y28" s="63">
        <v>2.912E-2</v>
      </c>
      <c r="Z28" s="75">
        <v>9.4299999999999991E-3</v>
      </c>
    </row>
    <row r="29" spans="1:26" s="30" customFormat="1" ht="12.75" customHeight="1" x14ac:dyDescent="0.2">
      <c r="A29" s="751" t="s">
        <v>91</v>
      </c>
      <c r="B29" s="236">
        <v>14540</v>
      </c>
      <c r="C29" s="236">
        <v>392960</v>
      </c>
      <c r="D29" s="246">
        <v>151214</v>
      </c>
      <c r="E29" s="236">
        <v>912</v>
      </c>
      <c r="F29" s="236">
        <v>9107</v>
      </c>
      <c r="G29" s="246">
        <v>13848</v>
      </c>
      <c r="H29" s="236">
        <v>1973</v>
      </c>
      <c r="I29" s="236">
        <v>32041</v>
      </c>
      <c r="J29" s="246">
        <v>17425</v>
      </c>
      <c r="K29" s="236">
        <v>5045</v>
      </c>
      <c r="L29" s="236">
        <v>71144</v>
      </c>
      <c r="M29" s="246">
        <v>56287</v>
      </c>
      <c r="N29" s="851" t="s">
        <v>91</v>
      </c>
      <c r="O29" s="236">
        <v>5019</v>
      </c>
      <c r="P29" s="236">
        <v>252152</v>
      </c>
      <c r="Q29" s="246">
        <v>51829</v>
      </c>
      <c r="R29" s="236">
        <v>1265</v>
      </c>
      <c r="S29" s="236">
        <v>21417</v>
      </c>
      <c r="T29" s="246">
        <v>9520</v>
      </c>
      <c r="U29" s="236">
        <v>13</v>
      </c>
      <c r="V29" s="236">
        <v>298</v>
      </c>
      <c r="W29" s="246">
        <v>113</v>
      </c>
      <c r="X29" s="236">
        <v>313</v>
      </c>
      <c r="Y29" s="236">
        <v>6801</v>
      </c>
      <c r="Z29" s="282">
        <v>2192</v>
      </c>
    </row>
    <row r="30" spans="1:26" s="70" customFormat="1" ht="12.75" customHeight="1" x14ac:dyDescent="0.2">
      <c r="A30" s="751"/>
      <c r="B30" s="66">
        <v>1</v>
      </c>
      <c r="C30" s="67">
        <v>1</v>
      </c>
      <c r="D30" s="67">
        <v>1</v>
      </c>
      <c r="E30" s="68">
        <v>6.2719999999999998E-2</v>
      </c>
      <c r="F30" s="63">
        <v>2.3179999999999999E-2</v>
      </c>
      <c r="G30" s="69">
        <v>9.1579999999999995E-2</v>
      </c>
      <c r="H30" s="68">
        <v>0.13569000000000001</v>
      </c>
      <c r="I30" s="63">
        <v>8.1540000000000001E-2</v>
      </c>
      <c r="J30" s="69">
        <v>0.11523</v>
      </c>
      <c r="K30" s="68">
        <v>0.34697</v>
      </c>
      <c r="L30" s="63">
        <v>0.18104999999999999</v>
      </c>
      <c r="M30" s="69">
        <v>0.37223000000000001</v>
      </c>
      <c r="N30" s="851"/>
      <c r="O30" s="68">
        <v>0.34519</v>
      </c>
      <c r="P30" s="63">
        <v>0.64166999999999996</v>
      </c>
      <c r="Q30" s="63">
        <v>0.34275</v>
      </c>
      <c r="R30" s="68">
        <v>8.6999999999999994E-2</v>
      </c>
      <c r="S30" s="63">
        <v>5.45E-2</v>
      </c>
      <c r="T30" s="69">
        <v>6.2960000000000002E-2</v>
      </c>
      <c r="U30" s="68">
        <v>8.8999999999999995E-4</v>
      </c>
      <c r="V30" s="63">
        <v>7.6000000000000004E-4</v>
      </c>
      <c r="W30" s="69">
        <v>7.5000000000000002E-4</v>
      </c>
      <c r="X30" s="68">
        <v>2.1530000000000001E-2</v>
      </c>
      <c r="Y30" s="63">
        <v>1.7309999999999999E-2</v>
      </c>
      <c r="Z30" s="75">
        <v>1.4500000000000001E-2</v>
      </c>
    </row>
    <row r="31" spans="1:26" s="30" customFormat="1" ht="12.75" customHeight="1" x14ac:dyDescent="0.2">
      <c r="A31" s="751" t="s">
        <v>92</v>
      </c>
      <c r="B31" s="236">
        <v>6029</v>
      </c>
      <c r="C31" s="236">
        <v>177677</v>
      </c>
      <c r="D31" s="246">
        <v>65072</v>
      </c>
      <c r="E31" s="236">
        <v>353</v>
      </c>
      <c r="F31" s="236">
        <v>6287</v>
      </c>
      <c r="G31" s="246">
        <v>5313</v>
      </c>
      <c r="H31" s="236">
        <v>889</v>
      </c>
      <c r="I31" s="236">
        <v>16561</v>
      </c>
      <c r="J31" s="246">
        <v>8939</v>
      </c>
      <c r="K31" s="236">
        <v>1815</v>
      </c>
      <c r="L31" s="236">
        <v>27277</v>
      </c>
      <c r="M31" s="246">
        <v>21086</v>
      </c>
      <c r="N31" s="851" t="s">
        <v>92</v>
      </c>
      <c r="O31" s="236">
        <v>2197</v>
      </c>
      <c r="P31" s="236">
        <v>100878</v>
      </c>
      <c r="Q31" s="246">
        <v>23204</v>
      </c>
      <c r="R31" s="236">
        <v>579</v>
      </c>
      <c r="S31" s="236">
        <v>11512</v>
      </c>
      <c r="T31" s="246">
        <v>4640</v>
      </c>
      <c r="U31" s="236">
        <v>24</v>
      </c>
      <c r="V31" s="236">
        <v>2612</v>
      </c>
      <c r="W31" s="246">
        <v>201</v>
      </c>
      <c r="X31" s="236">
        <v>172</v>
      </c>
      <c r="Y31" s="236">
        <v>12550</v>
      </c>
      <c r="Z31" s="282">
        <v>1689</v>
      </c>
    </row>
    <row r="32" spans="1:26" s="70" customFormat="1" ht="12.75" customHeight="1" x14ac:dyDescent="0.2">
      <c r="A32" s="751"/>
      <c r="B32" s="66">
        <v>1</v>
      </c>
      <c r="C32" s="67">
        <v>1</v>
      </c>
      <c r="D32" s="67">
        <v>1</v>
      </c>
      <c r="E32" s="68">
        <v>5.8549999999999998E-2</v>
      </c>
      <c r="F32" s="63">
        <v>3.5380000000000002E-2</v>
      </c>
      <c r="G32" s="69">
        <v>8.165E-2</v>
      </c>
      <c r="H32" s="68">
        <v>0.14745</v>
      </c>
      <c r="I32" s="63">
        <v>9.3210000000000001E-2</v>
      </c>
      <c r="J32" s="69">
        <v>0.13736999999999999</v>
      </c>
      <c r="K32" s="68">
        <v>0.30103999999999997</v>
      </c>
      <c r="L32" s="63">
        <v>0.15351999999999999</v>
      </c>
      <c r="M32" s="69">
        <v>0.32403999999999999</v>
      </c>
      <c r="N32" s="851"/>
      <c r="O32" s="68">
        <v>0.36441000000000001</v>
      </c>
      <c r="P32" s="63">
        <v>0.56776000000000004</v>
      </c>
      <c r="Q32" s="63">
        <v>0.35659000000000002</v>
      </c>
      <c r="R32" s="68">
        <v>9.604E-2</v>
      </c>
      <c r="S32" s="63">
        <v>6.479E-2</v>
      </c>
      <c r="T32" s="69">
        <v>7.1309999999999998E-2</v>
      </c>
      <c r="U32" s="68">
        <v>3.98E-3</v>
      </c>
      <c r="V32" s="63">
        <v>1.47E-2</v>
      </c>
      <c r="W32" s="69">
        <v>3.0899999999999999E-3</v>
      </c>
      <c r="X32" s="68">
        <v>2.853E-2</v>
      </c>
      <c r="Y32" s="63">
        <v>7.0629999999999998E-2</v>
      </c>
      <c r="Z32" s="75">
        <v>2.596E-2</v>
      </c>
    </row>
    <row r="33" spans="1:26" s="30" customFormat="1" ht="12.75" customHeight="1" x14ac:dyDescent="0.2">
      <c r="A33" s="751" t="s">
        <v>93</v>
      </c>
      <c r="B33" s="236">
        <v>24347</v>
      </c>
      <c r="C33" s="236">
        <v>663644</v>
      </c>
      <c r="D33" s="246">
        <v>256056</v>
      </c>
      <c r="E33" s="236">
        <v>1378</v>
      </c>
      <c r="F33" s="236">
        <v>16380</v>
      </c>
      <c r="G33" s="246">
        <v>18068</v>
      </c>
      <c r="H33" s="236">
        <v>4372</v>
      </c>
      <c r="I33" s="236">
        <v>83060</v>
      </c>
      <c r="J33" s="246">
        <v>40959</v>
      </c>
      <c r="K33" s="236">
        <v>9032</v>
      </c>
      <c r="L33" s="236">
        <v>133307</v>
      </c>
      <c r="M33" s="246">
        <v>102852</v>
      </c>
      <c r="N33" s="851" t="s">
        <v>93</v>
      </c>
      <c r="O33" s="236">
        <v>7603</v>
      </c>
      <c r="P33" s="236">
        <v>371957</v>
      </c>
      <c r="Q33" s="246">
        <v>79873</v>
      </c>
      <c r="R33" s="236">
        <v>1656</v>
      </c>
      <c r="S33" s="236">
        <v>34549</v>
      </c>
      <c r="T33" s="246">
        <v>11985</v>
      </c>
      <c r="U33" s="236">
        <v>53</v>
      </c>
      <c r="V33" s="236">
        <v>16870</v>
      </c>
      <c r="W33" s="246">
        <v>790</v>
      </c>
      <c r="X33" s="236">
        <v>253</v>
      </c>
      <c r="Y33" s="236">
        <v>7521</v>
      </c>
      <c r="Z33" s="282">
        <v>1529</v>
      </c>
    </row>
    <row r="34" spans="1:26" s="70" customFormat="1" ht="12.75" customHeight="1" x14ac:dyDescent="0.2">
      <c r="A34" s="751"/>
      <c r="B34" s="66">
        <v>1</v>
      </c>
      <c r="C34" s="67">
        <v>1</v>
      </c>
      <c r="D34" s="67">
        <v>1</v>
      </c>
      <c r="E34" s="68">
        <v>5.6599999999999998E-2</v>
      </c>
      <c r="F34" s="63">
        <v>2.4680000000000001E-2</v>
      </c>
      <c r="G34" s="69">
        <v>7.0559999999999998E-2</v>
      </c>
      <c r="H34" s="68">
        <v>0.17957000000000001</v>
      </c>
      <c r="I34" s="63">
        <v>0.12515999999999999</v>
      </c>
      <c r="J34" s="69">
        <v>0.15995999999999999</v>
      </c>
      <c r="K34" s="68">
        <v>0.37097000000000002</v>
      </c>
      <c r="L34" s="63">
        <v>0.20086999999999999</v>
      </c>
      <c r="M34" s="69">
        <v>0.40167999999999998</v>
      </c>
      <c r="N34" s="851"/>
      <c r="O34" s="68">
        <v>0.31228</v>
      </c>
      <c r="P34" s="63">
        <v>0.56047999999999998</v>
      </c>
      <c r="Q34" s="63">
        <v>0.31194</v>
      </c>
      <c r="R34" s="68">
        <v>6.8019999999999997E-2</v>
      </c>
      <c r="S34" s="63">
        <v>5.2060000000000002E-2</v>
      </c>
      <c r="T34" s="69">
        <v>4.6809999999999997E-2</v>
      </c>
      <c r="U34" s="68">
        <v>2.1800000000000001E-3</v>
      </c>
      <c r="V34" s="63">
        <v>2.5420000000000002E-2</v>
      </c>
      <c r="W34" s="69">
        <v>3.0899999999999999E-3</v>
      </c>
      <c r="X34" s="68">
        <v>1.039E-2</v>
      </c>
      <c r="Y34" s="63">
        <v>1.133E-2</v>
      </c>
      <c r="Z34" s="75">
        <v>5.9699999999999996E-3</v>
      </c>
    </row>
    <row r="35" spans="1:26" s="30" customFormat="1" ht="12.75" customHeight="1" x14ac:dyDescent="0.2">
      <c r="A35" s="768" t="s">
        <v>94</v>
      </c>
      <c r="B35" s="241">
        <v>7914</v>
      </c>
      <c r="C35" s="255">
        <v>258432</v>
      </c>
      <c r="D35" s="242">
        <v>83027</v>
      </c>
      <c r="E35" s="255">
        <v>444</v>
      </c>
      <c r="F35" s="255">
        <v>6563</v>
      </c>
      <c r="G35" s="242">
        <v>7668</v>
      </c>
      <c r="H35" s="255">
        <v>1174</v>
      </c>
      <c r="I35" s="255">
        <v>24455</v>
      </c>
      <c r="J35" s="242">
        <v>11460</v>
      </c>
      <c r="K35" s="255">
        <v>2946</v>
      </c>
      <c r="L35" s="255">
        <v>47261</v>
      </c>
      <c r="M35" s="242">
        <v>31312</v>
      </c>
      <c r="N35" s="853" t="s">
        <v>94</v>
      </c>
      <c r="O35" s="236">
        <v>2542</v>
      </c>
      <c r="P35" s="236">
        <v>144048</v>
      </c>
      <c r="Q35" s="246">
        <v>26507</v>
      </c>
      <c r="R35" s="255">
        <v>579</v>
      </c>
      <c r="S35" s="255">
        <v>9441</v>
      </c>
      <c r="T35" s="242">
        <v>4269</v>
      </c>
      <c r="U35" s="255">
        <v>72</v>
      </c>
      <c r="V35" s="255">
        <v>12792</v>
      </c>
      <c r="W35" s="242">
        <v>697</v>
      </c>
      <c r="X35" s="255">
        <v>157</v>
      </c>
      <c r="Y35" s="255">
        <v>13872</v>
      </c>
      <c r="Z35" s="311">
        <v>1114</v>
      </c>
    </row>
    <row r="36" spans="1:26" s="70" customFormat="1" ht="12.75" customHeight="1" x14ac:dyDescent="0.2">
      <c r="A36" s="769"/>
      <c r="B36" s="295">
        <v>1</v>
      </c>
      <c r="C36" s="296">
        <v>1</v>
      </c>
      <c r="D36" s="296">
        <v>1</v>
      </c>
      <c r="E36" s="297">
        <v>5.6099999999999997E-2</v>
      </c>
      <c r="F36" s="298">
        <v>2.5399999999999999E-2</v>
      </c>
      <c r="G36" s="299">
        <v>9.2359999999999998E-2</v>
      </c>
      <c r="H36" s="297">
        <v>0.14834</v>
      </c>
      <c r="I36" s="298">
        <v>9.4630000000000006E-2</v>
      </c>
      <c r="J36" s="299">
        <v>0.13803000000000001</v>
      </c>
      <c r="K36" s="297">
        <v>0.37225000000000003</v>
      </c>
      <c r="L36" s="298">
        <v>0.18287999999999999</v>
      </c>
      <c r="M36" s="299">
        <v>0.37713000000000002</v>
      </c>
      <c r="N36" s="854"/>
      <c r="O36" s="301">
        <v>0.32119999999999999</v>
      </c>
      <c r="P36" s="302">
        <v>0.55739000000000005</v>
      </c>
      <c r="Q36" s="302">
        <v>0.31925999999999999</v>
      </c>
      <c r="R36" s="297">
        <v>7.3160000000000003E-2</v>
      </c>
      <c r="S36" s="298">
        <v>3.653E-2</v>
      </c>
      <c r="T36" s="299">
        <v>5.142E-2</v>
      </c>
      <c r="U36" s="297">
        <v>9.1000000000000004E-3</v>
      </c>
      <c r="V36" s="298">
        <v>4.9500000000000002E-2</v>
      </c>
      <c r="W36" s="299">
        <v>8.3899999999999999E-3</v>
      </c>
      <c r="X36" s="297">
        <v>1.984E-2</v>
      </c>
      <c r="Y36" s="298">
        <v>5.3679999999999999E-2</v>
      </c>
      <c r="Z36" s="312">
        <v>1.342E-2</v>
      </c>
    </row>
    <row r="37" spans="1:26" s="33" customFormat="1" ht="12.75" customHeight="1" x14ac:dyDescent="0.2">
      <c r="A37" s="810" t="s">
        <v>109</v>
      </c>
      <c r="B37" s="235">
        <v>549810</v>
      </c>
      <c r="C37" s="235">
        <v>16021908</v>
      </c>
      <c r="D37" s="300">
        <v>6090058</v>
      </c>
      <c r="E37" s="235">
        <v>36224</v>
      </c>
      <c r="F37" s="235">
        <v>495459</v>
      </c>
      <c r="G37" s="300">
        <v>570149</v>
      </c>
      <c r="H37" s="235">
        <v>87712</v>
      </c>
      <c r="I37" s="235">
        <v>1475530</v>
      </c>
      <c r="J37" s="300">
        <v>874922</v>
      </c>
      <c r="K37" s="235">
        <v>192415</v>
      </c>
      <c r="L37" s="235">
        <v>2817937</v>
      </c>
      <c r="M37" s="300">
        <v>2269647</v>
      </c>
      <c r="N37" s="855" t="s">
        <v>109</v>
      </c>
      <c r="O37" s="238">
        <v>177332</v>
      </c>
      <c r="P37" s="239">
        <v>8969667</v>
      </c>
      <c r="Q37" s="249">
        <v>1911070</v>
      </c>
      <c r="R37" s="235">
        <v>44577</v>
      </c>
      <c r="S37" s="235">
        <v>1107553</v>
      </c>
      <c r="T37" s="300">
        <v>354009</v>
      </c>
      <c r="U37" s="235">
        <v>5640</v>
      </c>
      <c r="V37" s="235">
        <v>723703</v>
      </c>
      <c r="W37" s="300">
        <v>56878</v>
      </c>
      <c r="X37" s="235">
        <v>5910</v>
      </c>
      <c r="Y37" s="235">
        <v>432059</v>
      </c>
      <c r="Z37" s="287">
        <v>53383</v>
      </c>
    </row>
    <row r="38" spans="1:26" s="71" customFormat="1" ht="12.75" customHeight="1" thickBot="1" x14ac:dyDescent="0.25">
      <c r="A38" s="811"/>
      <c r="B38" s="307">
        <v>1</v>
      </c>
      <c r="C38" s="308">
        <v>1</v>
      </c>
      <c r="D38" s="308">
        <v>1</v>
      </c>
      <c r="E38" s="309">
        <v>6.5879999999999994E-2</v>
      </c>
      <c r="F38" s="310">
        <v>3.092E-2</v>
      </c>
      <c r="G38" s="504">
        <v>9.3619999999999995E-2</v>
      </c>
      <c r="H38" s="309">
        <v>0.15953000000000001</v>
      </c>
      <c r="I38" s="310">
        <v>9.2090000000000005E-2</v>
      </c>
      <c r="J38" s="504">
        <v>0.14366000000000001</v>
      </c>
      <c r="K38" s="309">
        <v>0.34997</v>
      </c>
      <c r="L38" s="310">
        <v>0.17588000000000001</v>
      </c>
      <c r="M38" s="504">
        <v>0.37268000000000001</v>
      </c>
      <c r="N38" s="856"/>
      <c r="O38" s="309">
        <v>0.32252999999999998</v>
      </c>
      <c r="P38" s="310">
        <v>0.55984</v>
      </c>
      <c r="Q38" s="310">
        <v>0.31380000000000002</v>
      </c>
      <c r="R38" s="309">
        <v>8.1079999999999999E-2</v>
      </c>
      <c r="S38" s="310">
        <v>6.9129999999999997E-2</v>
      </c>
      <c r="T38" s="504">
        <v>5.8130000000000001E-2</v>
      </c>
      <c r="U38" s="309">
        <v>1.026E-2</v>
      </c>
      <c r="V38" s="310">
        <v>4.5170000000000002E-2</v>
      </c>
      <c r="W38" s="504">
        <v>9.3399999999999993E-3</v>
      </c>
      <c r="X38" s="309">
        <v>1.0749999999999999E-2</v>
      </c>
      <c r="Y38" s="310">
        <v>2.6970000000000001E-2</v>
      </c>
      <c r="Z38" s="313">
        <v>8.77E-3</v>
      </c>
    </row>
    <row r="39" spans="1:26" x14ac:dyDescent="0.2">
      <c r="A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2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26" ht="14.25" customHeight="1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N41" s="705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6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N42" s="700" t="s">
        <v>515</v>
      </c>
      <c r="O42" s="701"/>
      <c r="P42" s="701"/>
      <c r="Q42" s="701"/>
      <c r="R42" s="701"/>
      <c r="S42" s="701"/>
      <c r="T42" s="701"/>
      <c r="U42" s="701"/>
      <c r="V42" s="701"/>
      <c r="W42" s="701"/>
      <c r="X42" s="701"/>
      <c r="Y42" s="701"/>
    </row>
    <row r="43" spans="1:26" x14ac:dyDescent="0.2">
      <c r="A43" s="700" t="s">
        <v>516</v>
      </c>
      <c r="B43" s="701"/>
      <c r="C43" s="701"/>
      <c r="D43" s="701"/>
      <c r="E43" s="781" t="s">
        <v>503</v>
      </c>
      <c r="F43" s="781"/>
      <c r="G43" s="781"/>
      <c r="H43" s="701"/>
      <c r="I43" s="701"/>
      <c r="J43" s="701"/>
      <c r="K43" s="701"/>
      <c r="L43" s="701"/>
      <c r="N43" s="700" t="s">
        <v>516</v>
      </c>
      <c r="O43" s="701"/>
      <c r="P43" s="701"/>
      <c r="Q43" s="701"/>
      <c r="R43" s="781" t="s">
        <v>503</v>
      </c>
      <c r="S43" s="781"/>
      <c r="T43" s="781"/>
      <c r="U43" s="701"/>
      <c r="V43" s="701"/>
      <c r="W43" s="701"/>
      <c r="X43" s="701"/>
      <c r="Y43" s="701"/>
    </row>
    <row r="44" spans="1:26" ht="12.75" customHeight="1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N44" s="703"/>
      <c r="O44" s="701"/>
      <c r="P44" s="701"/>
      <c r="Q44" s="701"/>
      <c r="R44" s="701"/>
      <c r="S44" s="701"/>
      <c r="T44" s="701"/>
      <c r="U44" s="701"/>
      <c r="V44" s="701"/>
      <c r="W44" s="701"/>
      <c r="X44" s="701"/>
      <c r="Y44" s="701"/>
    </row>
    <row r="45" spans="1:26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N45" s="704" t="s">
        <v>517</v>
      </c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</row>
  </sheetData>
  <mergeCells count="51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E43:G43"/>
    <mergeCell ref="R43:T43"/>
    <mergeCell ref="A1:M1"/>
    <mergeCell ref="A2:A4"/>
    <mergeCell ref="B2:D3"/>
    <mergeCell ref="E2:M2"/>
    <mergeCell ref="N2:N4"/>
    <mergeCell ref="N1:Z1"/>
    <mergeCell ref="O2:Z2"/>
    <mergeCell ref="E3:G3"/>
    <mergeCell ref="H3:J3"/>
    <mergeCell ref="K3:M3"/>
    <mergeCell ref="A15:A16"/>
    <mergeCell ref="N15:N16"/>
    <mergeCell ref="A13:A14"/>
    <mergeCell ref="N13:N14"/>
  </mergeCells>
  <conditionalFormatting sqref="A6 A8 A10 A12 A14 A16 A18 A20 A22 A24 A26 A28 A30 A32 A34 A36">
    <cfRule type="cellIs" dxfId="515" priority="412" stopIfTrue="1" operator="equal">
      <formula>1</formula>
    </cfRule>
    <cfRule type="cellIs" dxfId="514" priority="413" stopIfTrue="1" operator="lessThan">
      <formula>0.0005</formula>
    </cfRule>
  </conditionalFormatting>
  <conditionalFormatting sqref="A5:Z5">
    <cfRule type="cellIs" dxfId="513" priority="193" stopIfTrue="1" operator="equal">
      <formula>0</formula>
    </cfRule>
  </conditionalFormatting>
  <conditionalFormatting sqref="A9:Z9">
    <cfRule type="cellIs" dxfId="512" priority="43" stopIfTrue="1" operator="equal">
      <formula>0</formula>
    </cfRule>
  </conditionalFormatting>
  <conditionalFormatting sqref="A11:Z11">
    <cfRule type="cellIs" dxfId="511" priority="40" stopIfTrue="1" operator="equal">
      <formula>0</formula>
    </cfRule>
  </conditionalFormatting>
  <conditionalFormatting sqref="A13:Z13">
    <cfRule type="cellIs" dxfId="510" priority="37" stopIfTrue="1" operator="equal">
      <formula>0</formula>
    </cfRule>
  </conditionalFormatting>
  <conditionalFormatting sqref="A15:Z15">
    <cfRule type="cellIs" dxfId="509" priority="34" stopIfTrue="1" operator="equal">
      <formula>0</formula>
    </cfRule>
  </conditionalFormatting>
  <conditionalFormatting sqref="A17:Z17">
    <cfRule type="cellIs" dxfId="508" priority="31" stopIfTrue="1" operator="equal">
      <formula>0</formula>
    </cfRule>
  </conditionalFormatting>
  <conditionalFormatting sqref="A19:Z19">
    <cfRule type="cellIs" dxfId="507" priority="28" stopIfTrue="1" operator="equal">
      <formula>0</formula>
    </cfRule>
  </conditionalFormatting>
  <conditionalFormatting sqref="A21:Z21">
    <cfRule type="cellIs" dxfId="506" priority="25" stopIfTrue="1" operator="equal">
      <formula>0</formula>
    </cfRule>
  </conditionalFormatting>
  <conditionalFormatting sqref="A23:Z23">
    <cfRule type="cellIs" dxfId="505" priority="22" stopIfTrue="1" operator="equal">
      <formula>0</formula>
    </cfRule>
  </conditionalFormatting>
  <conditionalFormatting sqref="A25:Z25">
    <cfRule type="cellIs" dxfId="504" priority="19" stopIfTrue="1" operator="equal">
      <formula>0</formula>
    </cfRule>
  </conditionalFormatting>
  <conditionalFormatting sqref="A27:Z27">
    <cfRule type="cellIs" dxfId="503" priority="16" stopIfTrue="1" operator="equal">
      <formula>0</formula>
    </cfRule>
  </conditionalFormatting>
  <conditionalFormatting sqref="A29:Z29">
    <cfRule type="cellIs" dxfId="502" priority="13" stopIfTrue="1" operator="equal">
      <formula>0</formula>
    </cfRule>
  </conditionalFormatting>
  <conditionalFormatting sqref="A31:Z31">
    <cfRule type="cellIs" dxfId="501" priority="10" stopIfTrue="1" operator="equal">
      <formula>0</formula>
    </cfRule>
  </conditionalFormatting>
  <conditionalFormatting sqref="A33:Z33">
    <cfRule type="cellIs" dxfId="500" priority="7" stopIfTrue="1" operator="equal">
      <formula>0</formula>
    </cfRule>
  </conditionalFormatting>
  <conditionalFormatting sqref="A35:Z35">
    <cfRule type="cellIs" dxfId="499" priority="4" stopIfTrue="1" operator="equal">
      <formula>0</formula>
    </cfRule>
  </conditionalFormatting>
  <conditionalFormatting sqref="B7:M7">
    <cfRule type="cellIs" dxfId="498" priority="385" stopIfTrue="1" operator="equal">
      <formula>0</formula>
    </cfRule>
  </conditionalFormatting>
  <conditionalFormatting sqref="B37:M37">
    <cfRule type="cellIs" dxfId="497" priority="205" stopIfTrue="1" operator="equal">
      <formula>0</formula>
    </cfRule>
  </conditionalFormatting>
  <conditionalFormatting sqref="N6 N8 N10 N12 N14 N16 N18 N20 N22 N24 N26 N28 N30 N32 N34 N36">
    <cfRule type="cellIs" dxfId="496" priority="409" stopIfTrue="1" operator="equal">
      <formula>1</formula>
    </cfRule>
    <cfRule type="cellIs" dxfId="495" priority="410" stopIfTrue="1" operator="lessThan">
      <formula>0.0005</formula>
    </cfRule>
  </conditionalFormatting>
  <conditionalFormatting sqref="O7:Z7">
    <cfRule type="cellIs" dxfId="494" priority="181" stopIfTrue="1" operator="equal">
      <formula>0</formula>
    </cfRule>
  </conditionalFormatting>
  <conditionalFormatting sqref="O37:Z37">
    <cfRule type="cellIs" dxfId="493" priority="1" stopIfTrue="1" operator="equal">
      <formula>0</formula>
    </cfRule>
  </conditionalFormatting>
  <hyperlinks>
    <hyperlink ref="E43" r:id="rId1" xr:uid="{E6BF5E61-2B13-4EA5-A67F-35DA919AE50F}"/>
    <hyperlink ref="E43:G43" r:id="rId2" display="http://dx.doi.org/10.4232/1.14582 " xr:uid="{6A2E782B-B946-48A7-AD09-61C70F1DB461}"/>
    <hyperlink ref="A45" r:id="rId3" display="Publikation und Tabellen stehen unter der Lizenz CC BY-SA DEED 4.0." xr:uid="{F8BEA021-C89A-4C2B-AD36-18C27A30A82A}"/>
    <hyperlink ref="R43" r:id="rId4" xr:uid="{6DABE15B-8A15-4204-9A7E-58B930469F49}"/>
    <hyperlink ref="R43:T43" r:id="rId5" display="http://dx.doi.org/10.4232/1.14582 " xr:uid="{8242E422-6C72-4ED5-B3E3-A4720DC67470}"/>
    <hyperlink ref="N45" r:id="rId6" display="Publikation und Tabellen stehen unter der Lizenz CC BY-SA DEED 4.0." xr:uid="{4A898821-D220-4468-B6AD-B9AF6FE198FE}"/>
  </hyperlinks>
  <pageMargins left="0.78740157480314965" right="0.78740157480314965" top="0.98425196850393704" bottom="0.98425196850393704" header="0.51181102362204722" footer="0.51181102362204722"/>
  <pageSetup paperSize="9" scale="65" orientation="portrait" r:id="rId7"/>
  <headerFooter scaleWithDoc="0" alignWithMargins="0"/>
  <colBreaks count="2" manualBreakCount="2">
    <brk id="13" max="44" man="1"/>
    <brk id="26" max="39" man="1"/>
  </colBreaks>
  <legacyDrawingHF r:id="rId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2898-E3D4-4DDD-8D9E-B20483779031}">
  <dimension ref="A1:Q47"/>
  <sheetViews>
    <sheetView view="pageBreakPreview" zoomScaleNormal="90" zoomScaleSheetLayoutView="100" workbookViewId="0">
      <selection sqref="A1:P1"/>
    </sheetView>
  </sheetViews>
  <sheetFormatPr baseColWidth="10" defaultRowHeight="12.75" x14ac:dyDescent="0.2"/>
  <cols>
    <col min="1" max="1" width="7.7109375" style="24" customWidth="1"/>
    <col min="2" max="16" width="10.42578125" style="24" customWidth="1"/>
    <col min="17" max="16384" width="11.42578125" style="24"/>
  </cols>
  <sheetData>
    <row r="1" spans="1:17" ht="39.950000000000003" customHeight="1" thickBot="1" x14ac:dyDescent="0.25">
      <c r="A1" s="753" t="str">
        <f>"Tabelle 8.1: Kurse, Unterrichtsstunden und Belegungen nach Ländern und Kursmerkmalen " &amp;Hilfswerte!B1</f>
        <v>Tabelle 8.1: Kurse, Unterrichtsstunden und Belegungen nach Ländern und Kursmerkmalen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</row>
    <row r="2" spans="1:17" ht="13.5" customHeight="1" x14ac:dyDescent="0.2">
      <c r="A2" s="770" t="s">
        <v>14</v>
      </c>
      <c r="B2" s="830" t="s">
        <v>28</v>
      </c>
      <c r="C2" s="841"/>
      <c r="D2" s="857"/>
      <c r="E2" s="837" t="s">
        <v>461</v>
      </c>
      <c r="F2" s="838"/>
      <c r="G2" s="838"/>
      <c r="H2" s="838"/>
      <c r="I2" s="838"/>
      <c r="J2" s="838"/>
      <c r="K2" s="838" t="s">
        <v>461</v>
      </c>
      <c r="L2" s="838"/>
      <c r="M2" s="838"/>
      <c r="N2" s="838"/>
      <c r="O2" s="838"/>
      <c r="P2" s="840"/>
    </row>
    <row r="3" spans="1:17" ht="12.75" customHeight="1" x14ac:dyDescent="0.2">
      <c r="A3" s="771"/>
      <c r="B3" s="831"/>
      <c r="C3" s="842"/>
      <c r="D3" s="858"/>
      <c r="E3" s="763" t="s">
        <v>57</v>
      </c>
      <c r="F3" s="763"/>
      <c r="G3" s="764"/>
      <c r="H3" s="848" t="s">
        <v>485</v>
      </c>
      <c r="I3" s="763"/>
      <c r="J3" s="764"/>
      <c r="K3" s="763" t="s">
        <v>58</v>
      </c>
      <c r="L3" s="763"/>
      <c r="M3" s="764"/>
      <c r="N3" s="848" t="s">
        <v>486</v>
      </c>
      <c r="O3" s="763"/>
      <c r="P3" s="765"/>
    </row>
    <row r="4" spans="1:17" ht="24" x14ac:dyDescent="0.2">
      <c r="A4" s="772"/>
      <c r="B4" s="303" t="s">
        <v>18</v>
      </c>
      <c r="C4" s="303" t="s">
        <v>44</v>
      </c>
      <c r="D4" s="305" t="s">
        <v>23</v>
      </c>
      <c r="E4" s="306" t="s">
        <v>18</v>
      </c>
      <c r="F4" s="303" t="s">
        <v>44</v>
      </c>
      <c r="G4" s="305" t="s">
        <v>23</v>
      </c>
      <c r="H4" s="303" t="s">
        <v>18</v>
      </c>
      <c r="I4" s="303" t="s">
        <v>44</v>
      </c>
      <c r="J4" s="305" t="s">
        <v>23</v>
      </c>
      <c r="K4" s="306" t="s">
        <v>18</v>
      </c>
      <c r="L4" s="303" t="s">
        <v>44</v>
      </c>
      <c r="M4" s="305" t="s">
        <v>23</v>
      </c>
      <c r="N4" s="303" t="s">
        <v>18</v>
      </c>
      <c r="O4" s="303" t="s">
        <v>44</v>
      </c>
      <c r="P4" s="304" t="s">
        <v>23</v>
      </c>
    </row>
    <row r="5" spans="1:17" ht="13.5" customHeight="1" x14ac:dyDescent="0.2">
      <c r="A5" s="752" t="s">
        <v>79</v>
      </c>
      <c r="B5" s="236">
        <v>116830</v>
      </c>
      <c r="C5" s="236">
        <v>2903631</v>
      </c>
      <c r="D5" s="246">
        <v>1259077</v>
      </c>
      <c r="E5" s="236">
        <v>4719</v>
      </c>
      <c r="F5" s="236">
        <v>140613</v>
      </c>
      <c r="G5" s="246">
        <v>45359</v>
      </c>
      <c r="H5" s="236">
        <v>33361</v>
      </c>
      <c r="I5" s="236">
        <v>789804</v>
      </c>
      <c r="J5" s="246">
        <v>340783</v>
      </c>
      <c r="K5" s="236">
        <v>2660</v>
      </c>
      <c r="L5" s="236">
        <v>113232</v>
      </c>
      <c r="M5" s="246">
        <v>25365</v>
      </c>
      <c r="N5" s="236">
        <v>29979</v>
      </c>
      <c r="O5" s="236">
        <v>1587101</v>
      </c>
      <c r="P5" s="282">
        <v>314635</v>
      </c>
      <c r="Q5" s="30"/>
    </row>
    <row r="6" spans="1:17" x14ac:dyDescent="0.2">
      <c r="A6" s="751"/>
      <c r="B6" s="66">
        <v>1</v>
      </c>
      <c r="C6" s="67">
        <v>1</v>
      </c>
      <c r="D6" s="67">
        <v>1</v>
      </c>
      <c r="E6" s="68">
        <v>4.0390000000000002E-2</v>
      </c>
      <c r="F6" s="63">
        <v>4.8430000000000001E-2</v>
      </c>
      <c r="G6" s="63">
        <v>3.603E-2</v>
      </c>
      <c r="H6" s="68">
        <v>0.28555000000000003</v>
      </c>
      <c r="I6" s="63">
        <v>0.27200999999999997</v>
      </c>
      <c r="J6" s="63">
        <v>0.27066000000000001</v>
      </c>
      <c r="K6" s="68">
        <v>2.2769999999999999E-2</v>
      </c>
      <c r="L6" s="63">
        <v>3.9E-2</v>
      </c>
      <c r="M6" s="63">
        <v>2.0150000000000001E-2</v>
      </c>
      <c r="N6" s="68">
        <v>0.25659999999999999</v>
      </c>
      <c r="O6" s="63">
        <v>0.54659000000000002</v>
      </c>
      <c r="P6" s="75">
        <v>0.24989</v>
      </c>
    </row>
    <row r="7" spans="1:17" x14ac:dyDescent="0.2">
      <c r="A7" s="751" t="s">
        <v>80</v>
      </c>
      <c r="B7" s="236">
        <v>130929</v>
      </c>
      <c r="C7" s="236">
        <v>2923848</v>
      </c>
      <c r="D7" s="246">
        <v>1471202</v>
      </c>
      <c r="E7" s="236">
        <v>312</v>
      </c>
      <c r="F7" s="236">
        <v>16686</v>
      </c>
      <c r="G7" s="246">
        <v>3000</v>
      </c>
      <c r="H7" s="236">
        <v>9424</v>
      </c>
      <c r="I7" s="236">
        <v>267882</v>
      </c>
      <c r="J7" s="246">
        <v>72389</v>
      </c>
      <c r="K7" s="236">
        <v>604</v>
      </c>
      <c r="L7" s="236">
        <v>21398</v>
      </c>
      <c r="M7" s="246">
        <v>3719</v>
      </c>
      <c r="N7" s="236">
        <v>5350</v>
      </c>
      <c r="O7" s="236">
        <v>389604</v>
      </c>
      <c r="P7" s="282">
        <v>59055</v>
      </c>
    </row>
    <row r="8" spans="1:17" ht="13.5" customHeight="1" x14ac:dyDescent="0.2">
      <c r="A8" s="751"/>
      <c r="B8" s="66">
        <v>1</v>
      </c>
      <c r="C8" s="67">
        <v>1</v>
      </c>
      <c r="D8" s="67">
        <v>1</v>
      </c>
      <c r="E8" s="68">
        <v>2.3800000000000002E-3</v>
      </c>
      <c r="F8" s="63">
        <v>5.7099999999999998E-3</v>
      </c>
      <c r="G8" s="63">
        <v>2.0400000000000001E-3</v>
      </c>
      <c r="H8" s="68">
        <v>7.1980000000000002E-2</v>
      </c>
      <c r="I8" s="63">
        <v>9.1619999999999993E-2</v>
      </c>
      <c r="J8" s="63">
        <v>4.9200000000000001E-2</v>
      </c>
      <c r="K8" s="68">
        <v>4.6100000000000004E-3</v>
      </c>
      <c r="L8" s="63">
        <v>7.3200000000000001E-3</v>
      </c>
      <c r="M8" s="63">
        <v>2.5300000000000001E-3</v>
      </c>
      <c r="N8" s="68">
        <v>4.086E-2</v>
      </c>
      <c r="O8" s="63">
        <v>0.13325000000000001</v>
      </c>
      <c r="P8" s="75">
        <v>4.0140000000000002E-2</v>
      </c>
    </row>
    <row r="9" spans="1:17" x14ac:dyDescent="0.2">
      <c r="A9" s="751" t="s">
        <v>81</v>
      </c>
      <c r="B9" s="236">
        <v>21826</v>
      </c>
      <c r="C9" s="236">
        <v>883887</v>
      </c>
      <c r="D9" s="246">
        <v>242786</v>
      </c>
      <c r="E9" s="236">
        <v>425</v>
      </c>
      <c r="F9" s="236">
        <v>27197</v>
      </c>
      <c r="G9" s="246">
        <v>4006</v>
      </c>
      <c r="H9" s="236">
        <v>5095</v>
      </c>
      <c r="I9" s="236">
        <v>197253</v>
      </c>
      <c r="J9" s="246">
        <v>49268</v>
      </c>
      <c r="K9" s="236">
        <v>1031</v>
      </c>
      <c r="L9" s="236">
        <v>27501</v>
      </c>
      <c r="M9" s="246">
        <v>8638</v>
      </c>
      <c r="N9" s="236">
        <v>8083</v>
      </c>
      <c r="O9" s="236">
        <v>481916</v>
      </c>
      <c r="P9" s="282">
        <v>94069</v>
      </c>
    </row>
    <row r="10" spans="1:17" x14ac:dyDescent="0.2">
      <c r="A10" s="751"/>
      <c r="B10" s="66">
        <v>1</v>
      </c>
      <c r="C10" s="67">
        <v>1</v>
      </c>
      <c r="D10" s="67">
        <v>1</v>
      </c>
      <c r="E10" s="68">
        <v>1.9470000000000001E-2</v>
      </c>
      <c r="F10" s="63">
        <v>3.0769999999999999E-2</v>
      </c>
      <c r="G10" s="63">
        <v>1.6500000000000001E-2</v>
      </c>
      <c r="H10" s="68">
        <v>0.23344000000000001</v>
      </c>
      <c r="I10" s="63">
        <v>0.22317000000000001</v>
      </c>
      <c r="J10" s="63">
        <v>0.20293</v>
      </c>
      <c r="K10" s="68">
        <v>4.7239999999999997E-2</v>
      </c>
      <c r="L10" s="63">
        <v>3.1109999999999999E-2</v>
      </c>
      <c r="M10" s="63">
        <v>3.5580000000000001E-2</v>
      </c>
      <c r="N10" s="68">
        <v>0.37034</v>
      </c>
      <c r="O10" s="63">
        <v>0.54522000000000004</v>
      </c>
      <c r="P10" s="75">
        <v>0.38746000000000003</v>
      </c>
    </row>
    <row r="11" spans="1:17" ht="13.5" customHeight="1" x14ac:dyDescent="0.2">
      <c r="A11" s="751" t="s">
        <v>82</v>
      </c>
      <c r="B11" s="236">
        <v>7230</v>
      </c>
      <c r="C11" s="236">
        <v>218759</v>
      </c>
      <c r="D11" s="246">
        <v>69432</v>
      </c>
      <c r="E11" s="236">
        <v>351</v>
      </c>
      <c r="F11" s="236">
        <v>7772</v>
      </c>
      <c r="G11" s="246">
        <v>3765</v>
      </c>
      <c r="H11" s="236">
        <v>800</v>
      </c>
      <c r="I11" s="236">
        <v>30508</v>
      </c>
      <c r="J11" s="246">
        <v>7186</v>
      </c>
      <c r="K11" s="236">
        <v>329</v>
      </c>
      <c r="L11" s="236">
        <v>14845</v>
      </c>
      <c r="M11" s="246">
        <v>2900</v>
      </c>
      <c r="N11" s="236">
        <v>887</v>
      </c>
      <c r="O11" s="236">
        <v>56251</v>
      </c>
      <c r="P11" s="282">
        <v>8204</v>
      </c>
    </row>
    <row r="12" spans="1:17" x14ac:dyDescent="0.2">
      <c r="A12" s="751"/>
      <c r="B12" s="66">
        <v>1</v>
      </c>
      <c r="C12" s="67">
        <v>1</v>
      </c>
      <c r="D12" s="67">
        <v>1</v>
      </c>
      <c r="E12" s="68">
        <v>4.8550000000000003E-2</v>
      </c>
      <c r="F12" s="63">
        <v>3.5529999999999999E-2</v>
      </c>
      <c r="G12" s="63">
        <v>5.423E-2</v>
      </c>
      <c r="H12" s="68">
        <v>0.11065</v>
      </c>
      <c r="I12" s="63">
        <v>0.13946</v>
      </c>
      <c r="J12" s="63">
        <v>0.10349999999999999</v>
      </c>
      <c r="K12" s="68">
        <v>4.5499999999999999E-2</v>
      </c>
      <c r="L12" s="63">
        <v>6.7860000000000004E-2</v>
      </c>
      <c r="M12" s="63">
        <v>4.1770000000000002E-2</v>
      </c>
      <c r="N12" s="68">
        <v>0.12268</v>
      </c>
      <c r="O12" s="63">
        <v>0.25713999999999998</v>
      </c>
      <c r="P12" s="75">
        <v>0.11816</v>
      </c>
    </row>
    <row r="13" spans="1:17" x14ac:dyDescent="0.2">
      <c r="A13" s="751" t="s">
        <v>83</v>
      </c>
      <c r="B13" s="236">
        <v>3980</v>
      </c>
      <c r="C13" s="236">
        <v>156099</v>
      </c>
      <c r="D13" s="246">
        <v>48529</v>
      </c>
      <c r="E13" s="236">
        <v>86</v>
      </c>
      <c r="F13" s="236">
        <v>2617</v>
      </c>
      <c r="G13" s="246">
        <v>1044</v>
      </c>
      <c r="H13" s="236">
        <v>223</v>
      </c>
      <c r="I13" s="236">
        <v>15990</v>
      </c>
      <c r="J13" s="246">
        <v>2257</v>
      </c>
      <c r="K13" s="236">
        <v>120</v>
      </c>
      <c r="L13" s="236">
        <v>3260</v>
      </c>
      <c r="M13" s="246">
        <v>601</v>
      </c>
      <c r="N13" s="236">
        <v>113</v>
      </c>
      <c r="O13" s="236">
        <v>10444</v>
      </c>
      <c r="P13" s="282">
        <v>1461</v>
      </c>
    </row>
    <row r="14" spans="1:17" ht="13.5" customHeight="1" x14ac:dyDescent="0.2">
      <c r="A14" s="751"/>
      <c r="B14" s="66">
        <v>1</v>
      </c>
      <c r="C14" s="67">
        <v>1</v>
      </c>
      <c r="D14" s="67">
        <v>1</v>
      </c>
      <c r="E14" s="68">
        <v>2.1610000000000001E-2</v>
      </c>
      <c r="F14" s="63">
        <v>1.677E-2</v>
      </c>
      <c r="G14" s="63">
        <v>2.1510000000000001E-2</v>
      </c>
      <c r="H14" s="68">
        <v>5.6030000000000003E-2</v>
      </c>
      <c r="I14" s="63">
        <v>0.10242999999999999</v>
      </c>
      <c r="J14" s="63">
        <v>4.6510000000000003E-2</v>
      </c>
      <c r="K14" s="68">
        <v>3.015E-2</v>
      </c>
      <c r="L14" s="63">
        <v>2.0879999999999999E-2</v>
      </c>
      <c r="M14" s="63">
        <v>1.238E-2</v>
      </c>
      <c r="N14" s="68">
        <v>2.8389999999999999E-2</v>
      </c>
      <c r="O14" s="63">
        <v>6.6909999999999997E-2</v>
      </c>
      <c r="P14" s="75">
        <v>3.0110000000000001E-2</v>
      </c>
    </row>
    <row r="15" spans="1:17" ht="13.5" customHeight="1" x14ac:dyDescent="0.2">
      <c r="A15" s="751" t="s">
        <v>84</v>
      </c>
      <c r="B15" s="236">
        <v>8596</v>
      </c>
      <c r="C15" s="236">
        <v>224531</v>
      </c>
      <c r="D15" s="246">
        <v>104304</v>
      </c>
      <c r="E15" s="236">
        <v>740</v>
      </c>
      <c r="F15" s="236">
        <v>28352</v>
      </c>
      <c r="G15" s="246">
        <v>12283</v>
      </c>
      <c r="H15" s="236">
        <v>3088</v>
      </c>
      <c r="I15" s="236">
        <v>86272</v>
      </c>
      <c r="J15" s="246">
        <v>34768</v>
      </c>
      <c r="K15" s="236">
        <v>390</v>
      </c>
      <c r="L15" s="236">
        <v>15138</v>
      </c>
      <c r="M15" s="246">
        <v>6683</v>
      </c>
      <c r="N15" s="236">
        <v>1001</v>
      </c>
      <c r="O15" s="236">
        <v>74326</v>
      </c>
      <c r="P15" s="282">
        <v>17755</v>
      </c>
    </row>
    <row r="16" spans="1:17" x14ac:dyDescent="0.2">
      <c r="A16" s="751"/>
      <c r="B16" s="66">
        <v>1</v>
      </c>
      <c r="C16" s="67">
        <v>1</v>
      </c>
      <c r="D16" s="67">
        <v>1</v>
      </c>
      <c r="E16" s="68">
        <v>8.609E-2</v>
      </c>
      <c r="F16" s="63">
        <v>0.12626999999999999</v>
      </c>
      <c r="G16" s="63">
        <v>0.11776</v>
      </c>
      <c r="H16" s="68">
        <v>0.35924</v>
      </c>
      <c r="I16" s="63">
        <v>0.38423000000000002</v>
      </c>
      <c r="J16" s="63">
        <v>0.33333000000000002</v>
      </c>
      <c r="K16" s="68">
        <v>4.5370000000000001E-2</v>
      </c>
      <c r="L16" s="63">
        <v>6.7419999999999994E-2</v>
      </c>
      <c r="M16" s="63">
        <v>6.4070000000000002E-2</v>
      </c>
      <c r="N16" s="68">
        <v>0.11645</v>
      </c>
      <c r="O16" s="63">
        <v>0.33102999999999999</v>
      </c>
      <c r="P16" s="75">
        <v>0.17022000000000001</v>
      </c>
    </row>
    <row r="17" spans="1:16" x14ac:dyDescent="0.2">
      <c r="A17" s="751" t="s">
        <v>85</v>
      </c>
      <c r="B17" s="236">
        <v>38155</v>
      </c>
      <c r="C17" s="236">
        <v>1269018</v>
      </c>
      <c r="D17" s="246">
        <v>406013</v>
      </c>
      <c r="E17" s="236">
        <v>2184</v>
      </c>
      <c r="F17" s="236">
        <v>113466</v>
      </c>
      <c r="G17" s="246">
        <v>24211</v>
      </c>
      <c r="H17" s="236">
        <v>6416</v>
      </c>
      <c r="I17" s="236">
        <v>256855</v>
      </c>
      <c r="J17" s="246">
        <v>60038</v>
      </c>
      <c r="K17" s="236">
        <v>455</v>
      </c>
      <c r="L17" s="236">
        <v>14788</v>
      </c>
      <c r="M17" s="246">
        <v>3789</v>
      </c>
      <c r="N17" s="236">
        <v>8606</v>
      </c>
      <c r="O17" s="236">
        <v>561678</v>
      </c>
      <c r="P17" s="282">
        <v>100845</v>
      </c>
    </row>
    <row r="18" spans="1:16" ht="13.5" customHeight="1" x14ac:dyDescent="0.2">
      <c r="A18" s="751"/>
      <c r="B18" s="66">
        <v>1</v>
      </c>
      <c r="C18" s="67">
        <v>1</v>
      </c>
      <c r="D18" s="67">
        <v>1</v>
      </c>
      <c r="E18" s="68">
        <v>5.7239999999999999E-2</v>
      </c>
      <c r="F18" s="63">
        <v>8.9410000000000003E-2</v>
      </c>
      <c r="G18" s="63">
        <v>5.9630000000000002E-2</v>
      </c>
      <c r="H18" s="68">
        <v>0.16816</v>
      </c>
      <c r="I18" s="63">
        <v>0.2024</v>
      </c>
      <c r="J18" s="63">
        <v>0.14787</v>
      </c>
      <c r="K18" s="68">
        <v>1.193E-2</v>
      </c>
      <c r="L18" s="63">
        <v>1.1650000000000001E-2</v>
      </c>
      <c r="M18" s="63">
        <v>9.3299999999999998E-3</v>
      </c>
      <c r="N18" s="68">
        <v>0.22555</v>
      </c>
      <c r="O18" s="63">
        <v>0.44261</v>
      </c>
      <c r="P18" s="75">
        <v>0.24837999999999999</v>
      </c>
    </row>
    <row r="19" spans="1:16" ht="12.75" customHeight="1" x14ac:dyDescent="0.2">
      <c r="A19" s="751" t="s">
        <v>86</v>
      </c>
      <c r="B19" s="236">
        <v>4176</v>
      </c>
      <c r="C19" s="236">
        <v>132234</v>
      </c>
      <c r="D19" s="246">
        <v>46466</v>
      </c>
      <c r="E19" s="236">
        <v>213</v>
      </c>
      <c r="F19" s="236">
        <v>9885</v>
      </c>
      <c r="G19" s="246">
        <v>2615</v>
      </c>
      <c r="H19" s="236">
        <v>206</v>
      </c>
      <c r="I19" s="236">
        <v>3577</v>
      </c>
      <c r="J19" s="246">
        <v>2046</v>
      </c>
      <c r="K19" s="236">
        <v>180</v>
      </c>
      <c r="L19" s="236">
        <v>5706</v>
      </c>
      <c r="M19" s="246">
        <v>1901</v>
      </c>
      <c r="N19" s="236">
        <v>250</v>
      </c>
      <c r="O19" s="236">
        <v>41693</v>
      </c>
      <c r="P19" s="282">
        <v>3808</v>
      </c>
    </row>
    <row r="20" spans="1:16" x14ac:dyDescent="0.2">
      <c r="A20" s="751"/>
      <c r="B20" s="66">
        <v>1</v>
      </c>
      <c r="C20" s="67">
        <v>1</v>
      </c>
      <c r="D20" s="67">
        <v>1</v>
      </c>
      <c r="E20" s="68">
        <v>5.101E-2</v>
      </c>
      <c r="F20" s="63">
        <v>7.4749999999999997E-2</v>
      </c>
      <c r="G20" s="63">
        <v>5.6279999999999997E-2</v>
      </c>
      <c r="H20" s="68">
        <v>4.9329999999999999E-2</v>
      </c>
      <c r="I20" s="63">
        <v>2.7050000000000001E-2</v>
      </c>
      <c r="J20" s="63">
        <v>4.403E-2</v>
      </c>
      <c r="K20" s="68">
        <v>4.3099999999999999E-2</v>
      </c>
      <c r="L20" s="63">
        <v>4.3150000000000001E-2</v>
      </c>
      <c r="M20" s="63">
        <v>4.0910000000000002E-2</v>
      </c>
      <c r="N20" s="68">
        <v>5.987E-2</v>
      </c>
      <c r="O20" s="63">
        <v>0.31530000000000002</v>
      </c>
      <c r="P20" s="75">
        <v>8.1949999999999995E-2</v>
      </c>
    </row>
    <row r="21" spans="1:16" ht="13.5" customHeight="1" x14ac:dyDescent="0.2">
      <c r="A21" s="751" t="s">
        <v>87</v>
      </c>
      <c r="B21" s="236">
        <v>49674</v>
      </c>
      <c r="C21" s="236">
        <v>2105765</v>
      </c>
      <c r="D21" s="246">
        <v>574497</v>
      </c>
      <c r="E21" s="236">
        <v>2392</v>
      </c>
      <c r="F21" s="236">
        <v>295307</v>
      </c>
      <c r="G21" s="246">
        <v>29242</v>
      </c>
      <c r="H21" s="236">
        <v>3086</v>
      </c>
      <c r="I21" s="236">
        <v>229972</v>
      </c>
      <c r="J21" s="246">
        <v>34827</v>
      </c>
      <c r="K21" s="236">
        <v>562</v>
      </c>
      <c r="L21" s="236">
        <v>16791</v>
      </c>
      <c r="M21" s="246">
        <v>5191</v>
      </c>
      <c r="N21" s="236">
        <v>4642</v>
      </c>
      <c r="O21" s="236">
        <v>485256</v>
      </c>
      <c r="P21" s="282">
        <v>61590</v>
      </c>
    </row>
    <row r="22" spans="1:16" x14ac:dyDescent="0.2">
      <c r="A22" s="751"/>
      <c r="B22" s="66">
        <v>1</v>
      </c>
      <c r="C22" s="67">
        <v>1</v>
      </c>
      <c r="D22" s="67">
        <v>1</v>
      </c>
      <c r="E22" s="68">
        <v>4.8149999999999998E-2</v>
      </c>
      <c r="F22" s="63">
        <v>0.14024</v>
      </c>
      <c r="G22" s="63">
        <v>5.0900000000000001E-2</v>
      </c>
      <c r="H22" s="68">
        <v>6.2129999999999998E-2</v>
      </c>
      <c r="I22" s="63">
        <v>0.10921</v>
      </c>
      <c r="J22" s="63">
        <v>6.062E-2</v>
      </c>
      <c r="K22" s="68">
        <v>1.1310000000000001E-2</v>
      </c>
      <c r="L22" s="63">
        <v>7.9699999999999997E-3</v>
      </c>
      <c r="M22" s="63">
        <v>9.0399999999999994E-3</v>
      </c>
      <c r="N22" s="68">
        <v>9.3450000000000005E-2</v>
      </c>
      <c r="O22" s="63">
        <v>0.23044000000000001</v>
      </c>
      <c r="P22" s="75">
        <v>0.10721</v>
      </c>
    </row>
    <row r="23" spans="1:16" ht="12.75" customHeight="1" x14ac:dyDescent="0.2">
      <c r="A23" s="751" t="s">
        <v>88</v>
      </c>
      <c r="B23" s="236">
        <v>81832</v>
      </c>
      <c r="C23" s="236">
        <v>2758772</v>
      </c>
      <c r="D23" s="246">
        <v>957044</v>
      </c>
      <c r="E23" s="236">
        <v>3407</v>
      </c>
      <c r="F23" s="236">
        <v>200906</v>
      </c>
      <c r="G23" s="246">
        <v>39800</v>
      </c>
      <c r="H23" s="236">
        <v>7284</v>
      </c>
      <c r="I23" s="236">
        <v>337543</v>
      </c>
      <c r="J23" s="246">
        <v>73386</v>
      </c>
      <c r="K23" s="236">
        <v>1658</v>
      </c>
      <c r="L23" s="236">
        <v>78812</v>
      </c>
      <c r="M23" s="246">
        <v>15615</v>
      </c>
      <c r="N23" s="236">
        <v>10481</v>
      </c>
      <c r="O23" s="236">
        <v>816073</v>
      </c>
      <c r="P23" s="282">
        <v>133692</v>
      </c>
    </row>
    <row r="24" spans="1:16" x14ac:dyDescent="0.2">
      <c r="A24" s="751"/>
      <c r="B24" s="66">
        <v>1</v>
      </c>
      <c r="C24" s="67">
        <v>1</v>
      </c>
      <c r="D24" s="67">
        <v>1</v>
      </c>
      <c r="E24" s="68">
        <v>4.163E-2</v>
      </c>
      <c r="F24" s="63">
        <v>7.2819999999999996E-2</v>
      </c>
      <c r="G24" s="63">
        <v>4.1590000000000002E-2</v>
      </c>
      <c r="H24" s="68">
        <v>8.9010000000000006E-2</v>
      </c>
      <c r="I24" s="63">
        <v>0.12235</v>
      </c>
      <c r="J24" s="63">
        <v>7.6679999999999998E-2</v>
      </c>
      <c r="K24" s="68">
        <v>2.026E-2</v>
      </c>
      <c r="L24" s="63">
        <v>2.8570000000000002E-2</v>
      </c>
      <c r="M24" s="63">
        <v>1.6320000000000001E-2</v>
      </c>
      <c r="N24" s="68">
        <v>0.12808</v>
      </c>
      <c r="O24" s="63">
        <v>0.29581000000000002</v>
      </c>
      <c r="P24" s="75">
        <v>0.13969000000000001</v>
      </c>
    </row>
    <row r="25" spans="1:16" ht="12.75" customHeight="1" x14ac:dyDescent="0.2">
      <c r="A25" s="751" t="s">
        <v>89</v>
      </c>
      <c r="B25" s="236">
        <v>26322</v>
      </c>
      <c r="C25" s="236">
        <v>777303</v>
      </c>
      <c r="D25" s="246">
        <v>285985</v>
      </c>
      <c r="E25" s="236">
        <v>869</v>
      </c>
      <c r="F25" s="236">
        <v>39053</v>
      </c>
      <c r="G25" s="246">
        <v>9919</v>
      </c>
      <c r="H25" s="236">
        <v>1508</v>
      </c>
      <c r="I25" s="236">
        <v>74506</v>
      </c>
      <c r="J25" s="246">
        <v>14989</v>
      </c>
      <c r="K25" s="236">
        <v>139</v>
      </c>
      <c r="L25" s="236">
        <v>4618</v>
      </c>
      <c r="M25" s="246">
        <v>1114</v>
      </c>
      <c r="N25" s="236">
        <v>3228</v>
      </c>
      <c r="O25" s="236">
        <v>230198</v>
      </c>
      <c r="P25" s="282">
        <v>38927</v>
      </c>
    </row>
    <row r="26" spans="1:16" x14ac:dyDescent="0.2">
      <c r="A26" s="751"/>
      <c r="B26" s="66">
        <v>1</v>
      </c>
      <c r="C26" s="67">
        <v>1</v>
      </c>
      <c r="D26" s="67">
        <v>1</v>
      </c>
      <c r="E26" s="68">
        <v>3.3009999999999998E-2</v>
      </c>
      <c r="F26" s="63">
        <v>5.024E-2</v>
      </c>
      <c r="G26" s="63">
        <v>3.4680000000000002E-2</v>
      </c>
      <c r="H26" s="68">
        <v>5.7290000000000001E-2</v>
      </c>
      <c r="I26" s="63">
        <v>9.5850000000000005E-2</v>
      </c>
      <c r="J26" s="63">
        <v>5.2409999999999998E-2</v>
      </c>
      <c r="K26" s="68">
        <v>5.28E-3</v>
      </c>
      <c r="L26" s="63">
        <v>5.94E-3</v>
      </c>
      <c r="M26" s="63">
        <v>3.8999999999999998E-3</v>
      </c>
      <c r="N26" s="68">
        <v>0.12264</v>
      </c>
      <c r="O26" s="63">
        <v>0.29615000000000002</v>
      </c>
      <c r="P26" s="75">
        <v>0.13611999999999999</v>
      </c>
    </row>
    <row r="27" spans="1:16" x14ac:dyDescent="0.2">
      <c r="A27" s="751" t="s">
        <v>90</v>
      </c>
      <c r="B27" s="236">
        <v>7430</v>
      </c>
      <c r="C27" s="236">
        <v>175348</v>
      </c>
      <c r="D27" s="246">
        <v>69354</v>
      </c>
      <c r="E27" s="236">
        <v>1197</v>
      </c>
      <c r="F27" s="236">
        <v>20076</v>
      </c>
      <c r="G27" s="246">
        <v>6154</v>
      </c>
      <c r="H27" s="236">
        <v>394</v>
      </c>
      <c r="I27" s="236">
        <v>23161</v>
      </c>
      <c r="J27" s="246">
        <v>3428</v>
      </c>
      <c r="K27" s="236">
        <v>125</v>
      </c>
      <c r="L27" s="236">
        <v>1775</v>
      </c>
      <c r="M27" s="246">
        <v>763</v>
      </c>
      <c r="N27" s="236">
        <v>345</v>
      </c>
      <c r="O27" s="236">
        <v>39499</v>
      </c>
      <c r="P27" s="282">
        <v>4728</v>
      </c>
    </row>
    <row r="28" spans="1:16" x14ac:dyDescent="0.2">
      <c r="A28" s="751"/>
      <c r="B28" s="66">
        <v>1</v>
      </c>
      <c r="C28" s="67">
        <v>1</v>
      </c>
      <c r="D28" s="67">
        <v>1</v>
      </c>
      <c r="E28" s="68">
        <v>0.16109999999999999</v>
      </c>
      <c r="F28" s="63">
        <v>0.11448999999999999</v>
      </c>
      <c r="G28" s="63">
        <v>8.8730000000000003E-2</v>
      </c>
      <c r="H28" s="68">
        <v>5.3030000000000001E-2</v>
      </c>
      <c r="I28" s="63">
        <v>0.13209000000000001</v>
      </c>
      <c r="J28" s="63">
        <v>4.9430000000000002E-2</v>
      </c>
      <c r="K28" s="68">
        <v>1.6820000000000002E-2</v>
      </c>
      <c r="L28" s="63">
        <v>1.0120000000000001E-2</v>
      </c>
      <c r="M28" s="63">
        <v>1.0999999999999999E-2</v>
      </c>
      <c r="N28" s="68">
        <v>4.6429999999999999E-2</v>
      </c>
      <c r="O28" s="63">
        <v>0.22525999999999999</v>
      </c>
      <c r="P28" s="75">
        <v>6.8169999999999994E-2</v>
      </c>
    </row>
    <row r="29" spans="1:16" x14ac:dyDescent="0.2">
      <c r="A29" s="751" t="s">
        <v>91</v>
      </c>
      <c r="B29" s="236">
        <v>14540</v>
      </c>
      <c r="C29" s="236">
        <v>392960</v>
      </c>
      <c r="D29" s="246">
        <v>151214</v>
      </c>
      <c r="E29" s="236">
        <v>234</v>
      </c>
      <c r="F29" s="236">
        <v>4410</v>
      </c>
      <c r="G29" s="246">
        <v>2913</v>
      </c>
      <c r="H29" s="236">
        <v>825</v>
      </c>
      <c r="I29" s="236">
        <v>31065</v>
      </c>
      <c r="J29" s="246">
        <v>8286</v>
      </c>
      <c r="K29" s="236">
        <v>296</v>
      </c>
      <c r="L29" s="236">
        <v>7431</v>
      </c>
      <c r="M29" s="246">
        <v>1860</v>
      </c>
      <c r="N29" s="236">
        <v>628</v>
      </c>
      <c r="O29" s="236">
        <v>45669</v>
      </c>
      <c r="P29" s="282">
        <v>7049</v>
      </c>
    </row>
    <row r="30" spans="1:16" x14ac:dyDescent="0.2">
      <c r="A30" s="751"/>
      <c r="B30" s="66">
        <v>1</v>
      </c>
      <c r="C30" s="67">
        <v>1</v>
      </c>
      <c r="D30" s="67">
        <v>1</v>
      </c>
      <c r="E30" s="68">
        <v>1.609E-2</v>
      </c>
      <c r="F30" s="63">
        <v>1.1220000000000001E-2</v>
      </c>
      <c r="G30" s="63">
        <v>1.9259999999999999E-2</v>
      </c>
      <c r="H30" s="68">
        <v>5.6739999999999999E-2</v>
      </c>
      <c r="I30" s="63">
        <v>7.9049999999999995E-2</v>
      </c>
      <c r="J30" s="63">
        <v>5.4800000000000001E-2</v>
      </c>
      <c r="K30" s="68">
        <v>2.036E-2</v>
      </c>
      <c r="L30" s="63">
        <v>1.891E-2</v>
      </c>
      <c r="M30" s="63">
        <v>1.23E-2</v>
      </c>
      <c r="N30" s="68">
        <v>4.3189999999999999E-2</v>
      </c>
      <c r="O30" s="63">
        <v>0.11622</v>
      </c>
      <c r="P30" s="75">
        <v>4.6620000000000002E-2</v>
      </c>
    </row>
    <row r="31" spans="1:16" ht="12.75" customHeight="1" x14ac:dyDescent="0.2">
      <c r="A31" s="751" t="s">
        <v>92</v>
      </c>
      <c r="B31" s="236">
        <v>6029</v>
      </c>
      <c r="C31" s="236">
        <v>177677</v>
      </c>
      <c r="D31" s="246">
        <v>65072</v>
      </c>
      <c r="E31" s="236">
        <v>91</v>
      </c>
      <c r="F31" s="236">
        <v>5606</v>
      </c>
      <c r="G31" s="246">
        <v>813</v>
      </c>
      <c r="H31" s="236">
        <v>336</v>
      </c>
      <c r="I31" s="236">
        <v>15156</v>
      </c>
      <c r="J31" s="246">
        <v>3244</v>
      </c>
      <c r="K31" s="236">
        <v>266</v>
      </c>
      <c r="L31" s="236">
        <v>7968</v>
      </c>
      <c r="M31" s="246">
        <v>2291</v>
      </c>
      <c r="N31" s="236">
        <v>439</v>
      </c>
      <c r="O31" s="236">
        <v>45134</v>
      </c>
      <c r="P31" s="282">
        <v>5767</v>
      </c>
    </row>
    <row r="32" spans="1:16" x14ac:dyDescent="0.2">
      <c r="A32" s="751"/>
      <c r="B32" s="66">
        <v>1</v>
      </c>
      <c r="C32" s="67">
        <v>1</v>
      </c>
      <c r="D32" s="67">
        <v>1</v>
      </c>
      <c r="E32" s="68">
        <v>1.5089999999999999E-2</v>
      </c>
      <c r="F32" s="63">
        <v>3.1550000000000002E-2</v>
      </c>
      <c r="G32" s="63">
        <v>1.2489999999999999E-2</v>
      </c>
      <c r="H32" s="68">
        <v>5.5730000000000002E-2</v>
      </c>
      <c r="I32" s="63">
        <v>8.5300000000000001E-2</v>
      </c>
      <c r="J32" s="63">
        <v>4.9849999999999998E-2</v>
      </c>
      <c r="K32" s="68">
        <v>4.4119999999999999E-2</v>
      </c>
      <c r="L32" s="63">
        <v>4.4850000000000001E-2</v>
      </c>
      <c r="M32" s="63">
        <v>3.5209999999999998E-2</v>
      </c>
      <c r="N32" s="68">
        <v>7.281E-2</v>
      </c>
      <c r="O32" s="63">
        <v>0.25402000000000002</v>
      </c>
      <c r="P32" s="75">
        <v>8.8620000000000004E-2</v>
      </c>
    </row>
    <row r="33" spans="1:16" ht="12.75" customHeight="1" x14ac:dyDescent="0.2">
      <c r="A33" s="751" t="s">
        <v>93</v>
      </c>
      <c r="B33" s="236">
        <v>24347</v>
      </c>
      <c r="C33" s="236">
        <v>663644</v>
      </c>
      <c r="D33" s="246">
        <v>256056</v>
      </c>
      <c r="E33" s="236">
        <v>941</v>
      </c>
      <c r="F33" s="236">
        <v>75666</v>
      </c>
      <c r="G33" s="246">
        <v>11072</v>
      </c>
      <c r="H33" s="236">
        <v>1376</v>
      </c>
      <c r="I33" s="236">
        <v>98753</v>
      </c>
      <c r="J33" s="246">
        <v>13293</v>
      </c>
      <c r="K33" s="236">
        <v>527</v>
      </c>
      <c r="L33" s="236">
        <v>24350</v>
      </c>
      <c r="M33" s="246">
        <v>5477</v>
      </c>
      <c r="N33" s="236">
        <v>1725</v>
      </c>
      <c r="O33" s="236">
        <v>161662</v>
      </c>
      <c r="P33" s="282">
        <v>23347</v>
      </c>
    </row>
    <row r="34" spans="1:16" x14ac:dyDescent="0.2">
      <c r="A34" s="751"/>
      <c r="B34" s="66">
        <v>1</v>
      </c>
      <c r="C34" s="67">
        <v>1</v>
      </c>
      <c r="D34" s="67">
        <v>1</v>
      </c>
      <c r="E34" s="68">
        <v>3.8649999999999997E-2</v>
      </c>
      <c r="F34" s="63">
        <v>0.11402</v>
      </c>
      <c r="G34" s="63">
        <v>4.3240000000000001E-2</v>
      </c>
      <c r="H34" s="68">
        <v>5.6520000000000001E-2</v>
      </c>
      <c r="I34" s="63">
        <v>0.14879999999999999</v>
      </c>
      <c r="J34" s="63">
        <v>5.1909999999999998E-2</v>
      </c>
      <c r="K34" s="68">
        <v>2.1649999999999999E-2</v>
      </c>
      <c r="L34" s="63">
        <v>3.669E-2</v>
      </c>
      <c r="M34" s="63">
        <v>2.1389999999999999E-2</v>
      </c>
      <c r="N34" s="68">
        <v>7.0849999999999996E-2</v>
      </c>
      <c r="O34" s="63">
        <v>0.24360000000000001</v>
      </c>
      <c r="P34" s="75">
        <v>9.1179999999999997E-2</v>
      </c>
    </row>
    <row r="35" spans="1:16" x14ac:dyDescent="0.2">
      <c r="A35" s="768" t="s">
        <v>94</v>
      </c>
      <c r="B35" s="255">
        <v>7914</v>
      </c>
      <c r="C35" s="255">
        <v>258432</v>
      </c>
      <c r="D35" s="242">
        <v>83027</v>
      </c>
      <c r="E35" s="255">
        <v>138</v>
      </c>
      <c r="F35" s="255">
        <v>5982</v>
      </c>
      <c r="G35" s="242">
        <v>1081</v>
      </c>
      <c r="H35" s="255">
        <v>564</v>
      </c>
      <c r="I35" s="255">
        <v>34918</v>
      </c>
      <c r="J35" s="242">
        <v>4831</v>
      </c>
      <c r="K35" s="255">
        <v>153</v>
      </c>
      <c r="L35" s="255">
        <v>5478</v>
      </c>
      <c r="M35" s="242">
        <v>1249</v>
      </c>
      <c r="N35" s="255">
        <v>879</v>
      </c>
      <c r="O35" s="255">
        <v>101369</v>
      </c>
      <c r="P35" s="311">
        <v>11210</v>
      </c>
    </row>
    <row r="36" spans="1:16" x14ac:dyDescent="0.2">
      <c r="A36" s="769"/>
      <c r="B36" s="296">
        <v>1</v>
      </c>
      <c r="C36" s="296">
        <v>1</v>
      </c>
      <c r="D36" s="296">
        <v>1</v>
      </c>
      <c r="E36" s="297">
        <v>1.7440000000000001E-2</v>
      </c>
      <c r="F36" s="298">
        <v>2.315E-2</v>
      </c>
      <c r="G36" s="298">
        <v>1.302E-2</v>
      </c>
      <c r="H36" s="297">
        <v>7.127E-2</v>
      </c>
      <c r="I36" s="298">
        <v>0.13511000000000001</v>
      </c>
      <c r="J36" s="298">
        <v>5.8189999999999999E-2</v>
      </c>
      <c r="K36" s="297">
        <v>1.933E-2</v>
      </c>
      <c r="L36" s="298">
        <v>2.12E-2</v>
      </c>
      <c r="M36" s="298">
        <v>1.504E-2</v>
      </c>
      <c r="N36" s="297">
        <v>0.11107</v>
      </c>
      <c r="O36" s="298">
        <v>0.39224999999999999</v>
      </c>
      <c r="P36" s="312">
        <v>0.13502</v>
      </c>
    </row>
    <row r="37" spans="1:16" ht="12.75" customHeight="1" x14ac:dyDescent="0.2">
      <c r="A37" s="810" t="s">
        <v>109</v>
      </c>
      <c r="B37" s="238">
        <v>549810</v>
      </c>
      <c r="C37" s="239">
        <v>16021908</v>
      </c>
      <c r="D37" s="249">
        <v>6090058</v>
      </c>
      <c r="E37" s="239">
        <v>18299</v>
      </c>
      <c r="F37" s="239">
        <v>993594</v>
      </c>
      <c r="G37" s="249">
        <v>197277</v>
      </c>
      <c r="H37" s="239">
        <v>73986</v>
      </c>
      <c r="I37" s="239">
        <v>2493215</v>
      </c>
      <c r="J37" s="249">
        <v>725019</v>
      </c>
      <c r="K37" s="239">
        <v>9495</v>
      </c>
      <c r="L37" s="239">
        <v>363091</v>
      </c>
      <c r="M37" s="239">
        <v>87156</v>
      </c>
      <c r="N37" s="239">
        <v>76636</v>
      </c>
      <c r="O37" s="239">
        <v>5127873</v>
      </c>
      <c r="P37" s="291">
        <v>886142</v>
      </c>
    </row>
    <row r="38" spans="1:16" ht="13.5" thickBot="1" x14ac:dyDescent="0.25">
      <c r="A38" s="811"/>
      <c r="B38" s="307">
        <v>1</v>
      </c>
      <c r="C38" s="308">
        <v>1</v>
      </c>
      <c r="D38" s="308">
        <v>1</v>
      </c>
      <c r="E38" s="309">
        <v>3.3279999999999997E-2</v>
      </c>
      <c r="F38" s="310">
        <v>6.2010000000000003E-2</v>
      </c>
      <c r="G38" s="310">
        <v>3.2390000000000002E-2</v>
      </c>
      <c r="H38" s="309">
        <v>0.13457</v>
      </c>
      <c r="I38" s="310">
        <v>0.15561</v>
      </c>
      <c r="J38" s="310">
        <v>0.11905</v>
      </c>
      <c r="K38" s="309">
        <v>1.7270000000000001E-2</v>
      </c>
      <c r="L38" s="310">
        <v>2.266E-2</v>
      </c>
      <c r="M38" s="310">
        <v>1.431E-2</v>
      </c>
      <c r="N38" s="309">
        <v>0.13938999999999999</v>
      </c>
      <c r="O38" s="310">
        <v>0.32005</v>
      </c>
      <c r="P38" s="313">
        <v>0.14551</v>
      </c>
    </row>
    <row r="40" spans="1:1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M40" s="708"/>
    </row>
    <row r="41" spans="1:16" s="707" customFormat="1" ht="11.25" x14ac:dyDescent="0.2">
      <c r="A41" s="707" t="s">
        <v>519</v>
      </c>
    </row>
    <row r="42" spans="1:16" hidden="1" x14ac:dyDescent="0.2"/>
    <row r="43" spans="1:16" x14ac:dyDescent="0.2">
      <c r="A43" s="70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16" s="77" customFormat="1" ht="15.75" customHeight="1" x14ac:dyDescent="0.55000000000000004">
      <c r="A44" s="700" t="s">
        <v>515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6" x14ac:dyDescent="0.2">
      <c r="A45" s="700" t="s">
        <v>516</v>
      </c>
      <c r="B45" s="701"/>
      <c r="C45" s="701"/>
      <c r="D45" s="701"/>
      <c r="E45" s="781" t="s">
        <v>503</v>
      </c>
      <c r="F45" s="781"/>
      <c r="G45" s="781"/>
      <c r="H45" s="701"/>
      <c r="I45" s="701"/>
      <c r="J45" s="701"/>
      <c r="K45" s="701"/>
      <c r="L45" s="701"/>
    </row>
    <row r="46" spans="1:16" x14ac:dyDescent="0.2">
      <c r="A46" s="703"/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</row>
    <row r="47" spans="1:16" x14ac:dyDescent="0.2">
      <c r="A47" s="704" t="s">
        <v>517</v>
      </c>
      <c r="B47" s="701"/>
      <c r="C47" s="701"/>
      <c r="D47" s="701"/>
      <c r="E47" s="701"/>
      <c r="F47" s="701"/>
      <c r="G47" s="701"/>
      <c r="H47" s="701"/>
      <c r="I47" s="701"/>
      <c r="J47" s="701"/>
      <c r="K47" s="701"/>
      <c r="L47" s="701"/>
    </row>
  </sheetData>
  <mergeCells count="26">
    <mergeCell ref="A35:A36"/>
    <mergeCell ref="A37:A38"/>
    <mergeCell ref="A29:A30"/>
    <mergeCell ref="A31:A32"/>
    <mergeCell ref="A33:A34"/>
    <mergeCell ref="A13:A14"/>
    <mergeCell ref="A15:A16"/>
    <mergeCell ref="A23:A24"/>
    <mergeCell ref="A25:A26"/>
    <mergeCell ref="A27:A28"/>
    <mergeCell ref="E45:G45"/>
    <mergeCell ref="A1:P1"/>
    <mergeCell ref="A2:A4"/>
    <mergeCell ref="B2:D3"/>
    <mergeCell ref="E3:G3"/>
    <mergeCell ref="H3:J3"/>
    <mergeCell ref="N3:P3"/>
    <mergeCell ref="E2:P2"/>
    <mergeCell ref="A5:A6"/>
    <mergeCell ref="A7:A8"/>
    <mergeCell ref="A9:A10"/>
    <mergeCell ref="K3:M3"/>
    <mergeCell ref="A17:A18"/>
    <mergeCell ref="A19:A20"/>
    <mergeCell ref="A21:A22"/>
    <mergeCell ref="A11:A12"/>
  </mergeCells>
  <conditionalFormatting sqref="A6 A8 A10 A12 A14 A16 A18 A20 A22 A24 A26 A28 A30 A32 A34 A36">
    <cfRule type="cellIs" dxfId="492" priority="256" stopIfTrue="1" operator="equal">
      <formula>1</formula>
    </cfRule>
    <cfRule type="cellIs" dxfId="491" priority="257" stopIfTrue="1" operator="lessThan">
      <formula>0.0005</formula>
    </cfRule>
  </conditionalFormatting>
  <conditionalFormatting sqref="A5:P5">
    <cfRule type="cellIs" dxfId="490" priority="232" stopIfTrue="1" operator="equal">
      <formula>0</formula>
    </cfRule>
  </conditionalFormatting>
  <conditionalFormatting sqref="A9:P9">
    <cfRule type="cellIs" dxfId="489" priority="85" stopIfTrue="1" operator="equal">
      <formula>0</formula>
    </cfRule>
  </conditionalFormatting>
  <conditionalFormatting sqref="A11:P11">
    <cfRule type="cellIs" dxfId="488" priority="79" stopIfTrue="1" operator="equal">
      <formula>0</formula>
    </cfRule>
  </conditionalFormatting>
  <conditionalFormatting sqref="A13:P13">
    <cfRule type="cellIs" dxfId="487" priority="73" stopIfTrue="1" operator="equal">
      <formula>0</formula>
    </cfRule>
  </conditionalFormatting>
  <conditionalFormatting sqref="A15:P15">
    <cfRule type="cellIs" dxfId="486" priority="67" stopIfTrue="1" operator="equal">
      <formula>0</formula>
    </cfRule>
  </conditionalFormatting>
  <conditionalFormatting sqref="A17:P17">
    <cfRule type="cellIs" dxfId="485" priority="61" stopIfTrue="1" operator="equal">
      <formula>0</formula>
    </cfRule>
  </conditionalFormatting>
  <conditionalFormatting sqref="A19:P19">
    <cfRule type="cellIs" dxfId="484" priority="55" stopIfTrue="1" operator="equal">
      <formula>0</formula>
    </cfRule>
  </conditionalFormatting>
  <conditionalFormatting sqref="A21:P21">
    <cfRule type="cellIs" dxfId="483" priority="49" stopIfTrue="1" operator="equal">
      <formula>0</formula>
    </cfRule>
  </conditionalFormatting>
  <conditionalFormatting sqref="A23:P23">
    <cfRule type="cellIs" dxfId="482" priority="43" stopIfTrue="1" operator="equal">
      <formula>0</formula>
    </cfRule>
  </conditionalFormatting>
  <conditionalFormatting sqref="A25:P25">
    <cfRule type="cellIs" dxfId="481" priority="37" stopIfTrue="1" operator="equal">
      <formula>0</formula>
    </cfRule>
  </conditionalFormatting>
  <conditionalFormatting sqref="A27:P27">
    <cfRule type="cellIs" dxfId="480" priority="31" stopIfTrue="1" operator="equal">
      <formula>0</formula>
    </cfRule>
  </conditionalFormatting>
  <conditionalFormatting sqref="A29:P29">
    <cfRule type="cellIs" dxfId="479" priority="25" stopIfTrue="1" operator="equal">
      <formula>0</formula>
    </cfRule>
  </conditionalFormatting>
  <conditionalFormatting sqref="A31:P31">
    <cfRule type="cellIs" dxfId="478" priority="19" stopIfTrue="1" operator="equal">
      <formula>0</formula>
    </cfRule>
  </conditionalFormatting>
  <conditionalFormatting sqref="A33:P33">
    <cfRule type="cellIs" dxfId="477" priority="13" stopIfTrue="1" operator="equal">
      <formula>0</formula>
    </cfRule>
  </conditionalFormatting>
  <conditionalFormatting sqref="A35:P35">
    <cfRule type="cellIs" dxfId="476" priority="7" stopIfTrue="1" operator="equal">
      <formula>0</formula>
    </cfRule>
  </conditionalFormatting>
  <conditionalFormatting sqref="B7:P7">
    <cfRule type="cellIs" dxfId="475" priority="91" stopIfTrue="1" operator="equal">
      <formula>0</formula>
    </cfRule>
  </conditionalFormatting>
  <conditionalFormatting sqref="B37:P37">
    <cfRule type="cellIs" dxfId="474" priority="1" stopIfTrue="1" operator="equal">
      <formula>0</formula>
    </cfRule>
  </conditionalFormatting>
  <hyperlinks>
    <hyperlink ref="E45" r:id="rId1" xr:uid="{A5D9AD26-A8CA-4941-A4E4-360CB59DC937}"/>
    <hyperlink ref="E45:G45" r:id="rId2" display="http://dx.doi.org/10.4232/1.14582 " xr:uid="{BD40ECDD-1843-4CBE-B11E-33DCC622B359}"/>
    <hyperlink ref="A47" r:id="rId3" display="Publikation und Tabellen stehen unter der Lizenz CC BY-SA DEED 4.0." xr:uid="{86E76587-9EC5-4EE4-9558-E72DC0D077AA}"/>
  </hyperlinks>
  <pageMargins left="0.7" right="0.7" top="0.78740157499999996" bottom="0.78740157499999996" header="0.3" footer="0.3"/>
  <pageSetup paperSize="9" scale="54"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EE02A-4108-4CAA-AE84-4E2BEF5B34EB}">
  <dimension ref="A1:AF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4" customWidth="1"/>
    <col min="2" max="2" width="6.42578125" style="24" customWidth="1"/>
    <col min="3" max="4" width="7.85546875" style="24" customWidth="1"/>
    <col min="5" max="5" width="6.28515625" style="24" customWidth="1"/>
    <col min="6" max="6" width="7.140625" style="24" customWidth="1"/>
    <col min="7" max="7" width="7.85546875" style="24" customWidth="1"/>
    <col min="8" max="8" width="6.5703125" style="24" customWidth="1"/>
    <col min="9" max="9" width="7.85546875" style="24" customWidth="1"/>
    <col min="10" max="10" width="8" style="24" customWidth="1"/>
    <col min="11" max="11" width="6.5703125" style="24" customWidth="1"/>
    <col min="12" max="12" width="7.85546875" style="24" customWidth="1"/>
    <col min="13" max="13" width="8" style="24" customWidth="1"/>
    <col min="14" max="14" width="14.42578125" style="24" customWidth="1"/>
    <col min="15" max="15" width="6.5703125" style="24" customWidth="1"/>
    <col min="16" max="16" width="7.85546875" style="24" customWidth="1"/>
    <col min="17" max="17" width="8" style="24" customWidth="1"/>
    <col min="18" max="18" width="6.5703125" style="24" customWidth="1"/>
    <col min="19" max="19" width="7.85546875" style="24" customWidth="1"/>
    <col min="20" max="20" width="8" style="24" customWidth="1"/>
    <col min="21" max="21" width="6.5703125" style="24" customWidth="1"/>
    <col min="22" max="22" width="7.85546875" style="24" customWidth="1"/>
    <col min="23" max="26" width="8" style="24" customWidth="1"/>
    <col min="27" max="27" width="6.5703125" style="24" customWidth="1"/>
    <col min="28" max="28" width="8.7109375" style="24" customWidth="1"/>
    <col min="29" max="29" width="8" style="24" customWidth="1"/>
    <col min="30" max="16384" width="11.42578125" style="24"/>
  </cols>
  <sheetData>
    <row r="1" spans="1:32" s="23" customFormat="1" ht="43.5" customHeight="1" thickBot="1" x14ac:dyDescent="0.25">
      <c r="A1" s="859" t="str">
        <f>"Tabelle 8.2: Kurse, Unterrichtsstunden und Belegungen nach Ländern und Programmbereichen " &amp;Hilfswerte!B1&amp; " - Auftrags- und Vertragsmaßnahmen"</f>
        <v>Tabelle 8.2: Kurse, Unterrichtsstunden und Belegungen nach Ländern und Programmbereichen 2019 - Auftrags- und Vertragsmaßnahmen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1"/>
      <c r="N1" s="859" t="str">
        <f>"noch Tabelle 8.2: Kurse, Unterrichtsstunden und  Belegungen nach Ländern und Programmbereichen " &amp;Hilfswerte!B1&amp; " - Auftrags- und Vertragsmaßnahmen"</f>
        <v>noch Tabelle 8.2: Kurse, Unterrichtsstunden und  Belegungen nach Ländern und Programmbereichen 2019 - Auftrags- und Vertragsmaßnahmen</v>
      </c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1"/>
      <c r="AA1" s="55"/>
      <c r="AB1" s="55"/>
      <c r="AC1" s="55"/>
    </row>
    <row r="2" spans="1:32" s="23" customFormat="1" ht="14.25" customHeight="1" x14ac:dyDescent="0.2">
      <c r="A2" s="770" t="s">
        <v>14</v>
      </c>
      <c r="B2" s="830" t="s">
        <v>60</v>
      </c>
      <c r="C2" s="841"/>
      <c r="D2" s="841"/>
      <c r="E2" s="837" t="s">
        <v>59</v>
      </c>
      <c r="F2" s="838"/>
      <c r="G2" s="838"/>
      <c r="H2" s="838"/>
      <c r="I2" s="838"/>
      <c r="J2" s="838"/>
      <c r="K2" s="838"/>
      <c r="L2" s="838"/>
      <c r="M2" s="843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32" s="64" customFormat="1" ht="39.75" customHeight="1" x14ac:dyDescent="0.2">
      <c r="A3" s="771"/>
      <c r="B3" s="831"/>
      <c r="C3" s="842"/>
      <c r="D3" s="842"/>
      <c r="E3" s="848" t="s">
        <v>1</v>
      </c>
      <c r="F3" s="763"/>
      <c r="G3" s="764"/>
      <c r="H3" s="848" t="s">
        <v>2</v>
      </c>
      <c r="I3" s="763"/>
      <c r="J3" s="764"/>
      <c r="K3" s="848" t="s">
        <v>21</v>
      </c>
      <c r="L3" s="763"/>
      <c r="M3" s="764"/>
      <c r="N3" s="862"/>
      <c r="O3" s="852" t="s">
        <v>22</v>
      </c>
      <c r="P3" s="852"/>
      <c r="Q3" s="852"/>
      <c r="R3" s="852" t="s">
        <v>382</v>
      </c>
      <c r="S3" s="852"/>
      <c r="T3" s="852"/>
      <c r="U3" s="852" t="s">
        <v>433</v>
      </c>
      <c r="V3" s="852"/>
      <c r="W3" s="848"/>
      <c r="X3" s="848" t="s">
        <v>43</v>
      </c>
      <c r="Y3" s="763"/>
      <c r="Z3" s="765"/>
      <c r="AB3" s="849"/>
      <c r="AC3" s="849"/>
      <c r="AD3" s="849"/>
      <c r="AE3" s="849"/>
      <c r="AF3" s="849"/>
    </row>
    <row r="4" spans="1:32" ht="48" x14ac:dyDescent="0.2">
      <c r="A4" s="772"/>
      <c r="B4" s="292" t="s">
        <v>18</v>
      </c>
      <c r="C4" s="292" t="s">
        <v>19</v>
      </c>
      <c r="D4" s="292" t="s">
        <v>20</v>
      </c>
      <c r="E4" s="292" t="s">
        <v>18</v>
      </c>
      <c r="F4" s="292" t="s">
        <v>19</v>
      </c>
      <c r="G4" s="293" t="s">
        <v>20</v>
      </c>
      <c r="H4" s="292" t="s">
        <v>18</v>
      </c>
      <c r="I4" s="292" t="s">
        <v>19</v>
      </c>
      <c r="J4" s="293" t="s">
        <v>20</v>
      </c>
      <c r="K4" s="292" t="s">
        <v>18</v>
      </c>
      <c r="L4" s="292" t="s">
        <v>19</v>
      </c>
      <c r="M4" s="293" t="s">
        <v>20</v>
      </c>
      <c r="N4" s="863"/>
      <c r="O4" s="292" t="s">
        <v>18</v>
      </c>
      <c r="P4" s="292" t="s">
        <v>19</v>
      </c>
      <c r="Q4" s="293" t="s">
        <v>20</v>
      </c>
      <c r="R4" s="292" t="s">
        <v>18</v>
      </c>
      <c r="S4" s="292" t="s">
        <v>19</v>
      </c>
      <c r="T4" s="293" t="s">
        <v>20</v>
      </c>
      <c r="U4" s="292" t="s">
        <v>18</v>
      </c>
      <c r="V4" s="292" t="s">
        <v>19</v>
      </c>
      <c r="W4" s="292" t="s">
        <v>20</v>
      </c>
      <c r="X4" s="292" t="s">
        <v>18</v>
      </c>
      <c r="Y4" s="292" t="s">
        <v>19</v>
      </c>
      <c r="Z4" s="314" t="s">
        <v>20</v>
      </c>
      <c r="AB4" s="849"/>
      <c r="AC4" s="849"/>
      <c r="AD4" s="849"/>
      <c r="AE4" s="849"/>
      <c r="AF4" s="849"/>
    </row>
    <row r="5" spans="1:32" s="30" customFormat="1" ht="12.75" customHeight="1" x14ac:dyDescent="0.2">
      <c r="A5" s="752" t="s">
        <v>79</v>
      </c>
      <c r="B5" s="236">
        <v>4719</v>
      </c>
      <c r="C5" s="236">
        <v>140613</v>
      </c>
      <c r="D5" s="246">
        <v>45359</v>
      </c>
      <c r="E5" s="236">
        <v>307</v>
      </c>
      <c r="F5" s="236">
        <v>7309</v>
      </c>
      <c r="G5" s="246">
        <v>4019</v>
      </c>
      <c r="H5" s="236">
        <v>116</v>
      </c>
      <c r="I5" s="236">
        <v>1423</v>
      </c>
      <c r="J5" s="246">
        <v>1112</v>
      </c>
      <c r="K5" s="236">
        <v>797</v>
      </c>
      <c r="L5" s="236">
        <v>8428</v>
      </c>
      <c r="M5" s="246">
        <v>8272</v>
      </c>
      <c r="N5" s="850" t="s">
        <v>79</v>
      </c>
      <c r="O5" s="236">
        <v>1202</v>
      </c>
      <c r="P5" s="236">
        <v>56270</v>
      </c>
      <c r="Q5" s="246">
        <v>9300</v>
      </c>
      <c r="R5" s="236">
        <v>2157</v>
      </c>
      <c r="S5" s="236">
        <v>47604</v>
      </c>
      <c r="T5" s="246">
        <v>20885</v>
      </c>
      <c r="U5" s="236">
        <v>91</v>
      </c>
      <c r="V5" s="236">
        <v>10799</v>
      </c>
      <c r="W5" s="246">
        <v>1257</v>
      </c>
      <c r="X5" s="236">
        <v>49</v>
      </c>
      <c r="Y5" s="236">
        <v>8780</v>
      </c>
      <c r="Z5" s="282">
        <v>514</v>
      </c>
      <c r="AB5" s="849"/>
      <c r="AC5" s="849"/>
      <c r="AD5" s="849"/>
      <c r="AE5" s="849"/>
      <c r="AF5" s="849"/>
    </row>
    <row r="6" spans="1:32" s="30" customFormat="1" ht="12.75" customHeight="1" x14ac:dyDescent="0.2">
      <c r="A6" s="751"/>
      <c r="B6" s="66">
        <v>1</v>
      </c>
      <c r="C6" s="67">
        <v>1</v>
      </c>
      <c r="D6" s="67">
        <v>1</v>
      </c>
      <c r="E6" s="68">
        <v>6.5060000000000007E-2</v>
      </c>
      <c r="F6" s="63">
        <v>5.1979999999999998E-2</v>
      </c>
      <c r="G6" s="63">
        <v>8.8599999999999998E-2</v>
      </c>
      <c r="H6" s="68">
        <v>2.4580000000000001E-2</v>
      </c>
      <c r="I6" s="63">
        <v>1.0120000000000001E-2</v>
      </c>
      <c r="J6" s="63">
        <v>2.452E-2</v>
      </c>
      <c r="K6" s="68">
        <v>0.16889000000000001</v>
      </c>
      <c r="L6" s="63">
        <v>5.994E-2</v>
      </c>
      <c r="M6" s="69">
        <v>0.18237</v>
      </c>
      <c r="N6" s="851"/>
      <c r="O6" s="68">
        <v>0.25470999999999999</v>
      </c>
      <c r="P6" s="63">
        <v>0.40017999999999998</v>
      </c>
      <c r="Q6" s="63">
        <v>0.20502999999999999</v>
      </c>
      <c r="R6" s="68">
        <v>0.45709</v>
      </c>
      <c r="S6" s="63">
        <v>0.33855000000000002</v>
      </c>
      <c r="T6" s="63">
        <v>0.46044000000000002</v>
      </c>
      <c r="U6" s="68">
        <v>1.9279999999999999E-2</v>
      </c>
      <c r="V6" s="63">
        <v>7.6799999999999993E-2</v>
      </c>
      <c r="W6" s="63">
        <v>2.7709999999999999E-2</v>
      </c>
      <c r="X6" s="68">
        <v>1.038E-2</v>
      </c>
      <c r="Y6" s="63">
        <v>6.2440000000000002E-2</v>
      </c>
      <c r="Z6" s="75">
        <v>1.133E-2</v>
      </c>
      <c r="AB6" s="849"/>
      <c r="AC6" s="849"/>
      <c r="AD6" s="849"/>
      <c r="AE6" s="849"/>
      <c r="AF6" s="849"/>
    </row>
    <row r="7" spans="1:32" s="30" customFormat="1" ht="12.75" customHeight="1" x14ac:dyDescent="0.2">
      <c r="A7" s="751" t="s">
        <v>80</v>
      </c>
      <c r="B7" s="236">
        <v>312</v>
      </c>
      <c r="C7" s="236">
        <v>16686</v>
      </c>
      <c r="D7" s="246">
        <v>3000</v>
      </c>
      <c r="E7" s="236">
        <v>24</v>
      </c>
      <c r="F7" s="236">
        <v>1002</v>
      </c>
      <c r="G7" s="246">
        <v>213</v>
      </c>
      <c r="H7" s="236">
        <v>10</v>
      </c>
      <c r="I7" s="236">
        <v>2066</v>
      </c>
      <c r="J7" s="246">
        <v>85</v>
      </c>
      <c r="K7" s="236">
        <v>48</v>
      </c>
      <c r="L7" s="236">
        <v>672</v>
      </c>
      <c r="M7" s="246">
        <v>519</v>
      </c>
      <c r="N7" s="851" t="s">
        <v>80</v>
      </c>
      <c r="O7" s="236">
        <v>148</v>
      </c>
      <c r="P7" s="236">
        <v>3648</v>
      </c>
      <c r="Q7" s="246">
        <v>975</v>
      </c>
      <c r="R7" s="236">
        <v>74</v>
      </c>
      <c r="S7" s="236">
        <v>8194</v>
      </c>
      <c r="T7" s="246">
        <v>1161</v>
      </c>
      <c r="U7" s="236">
        <v>0</v>
      </c>
      <c r="V7" s="236">
        <v>0</v>
      </c>
      <c r="W7" s="246">
        <v>0</v>
      </c>
      <c r="X7" s="236">
        <v>8</v>
      </c>
      <c r="Y7" s="236">
        <v>1104</v>
      </c>
      <c r="Z7" s="282">
        <v>47</v>
      </c>
      <c r="AB7" s="849"/>
      <c r="AC7" s="849"/>
      <c r="AD7" s="849"/>
      <c r="AE7" s="849"/>
      <c r="AF7" s="849"/>
    </row>
    <row r="8" spans="1:32" s="70" customFormat="1" ht="12.75" customHeight="1" x14ac:dyDescent="0.2">
      <c r="A8" s="751"/>
      <c r="B8" s="66">
        <v>1</v>
      </c>
      <c r="C8" s="67">
        <v>1</v>
      </c>
      <c r="D8" s="67">
        <v>1</v>
      </c>
      <c r="E8" s="68">
        <v>7.6920000000000002E-2</v>
      </c>
      <c r="F8" s="63">
        <v>6.0049999999999999E-2</v>
      </c>
      <c r="G8" s="63">
        <v>7.0999999999999994E-2</v>
      </c>
      <c r="H8" s="68">
        <v>3.2050000000000002E-2</v>
      </c>
      <c r="I8" s="63">
        <v>0.12382</v>
      </c>
      <c r="J8" s="63">
        <v>2.8330000000000001E-2</v>
      </c>
      <c r="K8" s="68">
        <v>0.15384999999999999</v>
      </c>
      <c r="L8" s="63">
        <v>4.027E-2</v>
      </c>
      <c r="M8" s="69">
        <v>0.17299999999999999</v>
      </c>
      <c r="N8" s="851"/>
      <c r="O8" s="68">
        <v>0.47436</v>
      </c>
      <c r="P8" s="63">
        <v>0.21862999999999999</v>
      </c>
      <c r="Q8" s="63">
        <v>0.32500000000000001</v>
      </c>
      <c r="R8" s="68">
        <v>0.23718</v>
      </c>
      <c r="S8" s="63">
        <v>0.49107000000000001</v>
      </c>
      <c r="T8" s="63">
        <v>0.38700000000000001</v>
      </c>
      <c r="U8" s="68" t="s">
        <v>498</v>
      </c>
      <c r="V8" s="63" t="s">
        <v>498</v>
      </c>
      <c r="W8" s="63" t="s">
        <v>498</v>
      </c>
      <c r="X8" s="68">
        <v>2.564E-2</v>
      </c>
      <c r="Y8" s="63">
        <v>6.6159999999999997E-2</v>
      </c>
      <c r="Z8" s="75">
        <v>1.567E-2</v>
      </c>
      <c r="AB8" s="849"/>
      <c r="AC8" s="849"/>
      <c r="AD8" s="849"/>
      <c r="AE8" s="849"/>
      <c r="AF8" s="849"/>
    </row>
    <row r="9" spans="1:32" s="30" customFormat="1" ht="12.75" customHeight="1" x14ac:dyDescent="0.2">
      <c r="A9" s="751" t="s">
        <v>81</v>
      </c>
      <c r="B9" s="236">
        <v>425</v>
      </c>
      <c r="C9" s="236">
        <v>27197</v>
      </c>
      <c r="D9" s="246">
        <v>4006</v>
      </c>
      <c r="E9" s="236">
        <v>1</v>
      </c>
      <c r="F9" s="236">
        <v>18</v>
      </c>
      <c r="G9" s="246">
        <v>10</v>
      </c>
      <c r="H9" s="236">
        <v>3</v>
      </c>
      <c r="I9" s="236">
        <v>124</v>
      </c>
      <c r="J9" s="246">
        <v>25</v>
      </c>
      <c r="K9" s="236">
        <v>63</v>
      </c>
      <c r="L9" s="236">
        <v>969</v>
      </c>
      <c r="M9" s="246">
        <v>674</v>
      </c>
      <c r="N9" s="851" t="s">
        <v>81</v>
      </c>
      <c r="O9" s="236">
        <v>161</v>
      </c>
      <c r="P9" s="236">
        <v>10165</v>
      </c>
      <c r="Q9" s="246">
        <v>1280</v>
      </c>
      <c r="R9" s="236">
        <v>144</v>
      </c>
      <c r="S9" s="236">
        <v>12983</v>
      </c>
      <c r="T9" s="246">
        <v>1488</v>
      </c>
      <c r="U9" s="236">
        <v>14</v>
      </c>
      <c r="V9" s="236">
        <v>1079</v>
      </c>
      <c r="W9" s="246">
        <v>204</v>
      </c>
      <c r="X9" s="236">
        <v>39</v>
      </c>
      <c r="Y9" s="236">
        <v>1859</v>
      </c>
      <c r="Z9" s="282">
        <v>325</v>
      </c>
      <c r="AB9" s="849"/>
      <c r="AC9" s="849"/>
      <c r="AD9" s="849"/>
      <c r="AE9" s="849"/>
      <c r="AF9" s="849"/>
    </row>
    <row r="10" spans="1:32" s="70" customFormat="1" ht="12.75" customHeight="1" x14ac:dyDescent="0.2">
      <c r="A10" s="751"/>
      <c r="B10" s="66">
        <v>1</v>
      </c>
      <c r="C10" s="67">
        <v>1</v>
      </c>
      <c r="D10" s="67">
        <v>1</v>
      </c>
      <c r="E10" s="68">
        <v>2.3500000000000001E-3</v>
      </c>
      <c r="F10" s="63">
        <v>6.6E-4</v>
      </c>
      <c r="G10" s="63">
        <v>2.5000000000000001E-3</v>
      </c>
      <c r="H10" s="68">
        <v>7.0600000000000003E-3</v>
      </c>
      <c r="I10" s="63">
        <v>4.5599999999999998E-3</v>
      </c>
      <c r="J10" s="63">
        <v>6.2399999999999999E-3</v>
      </c>
      <c r="K10" s="68">
        <v>0.14824000000000001</v>
      </c>
      <c r="L10" s="63">
        <v>3.5630000000000002E-2</v>
      </c>
      <c r="M10" s="69">
        <v>0.16825000000000001</v>
      </c>
      <c r="N10" s="851"/>
      <c r="O10" s="68">
        <v>0.37881999999999999</v>
      </c>
      <c r="P10" s="63">
        <v>0.37375000000000003</v>
      </c>
      <c r="Q10" s="63">
        <v>0.31952000000000003</v>
      </c>
      <c r="R10" s="68">
        <v>0.33882000000000001</v>
      </c>
      <c r="S10" s="63">
        <v>0.47737000000000002</v>
      </c>
      <c r="T10" s="63">
        <v>0.37143999999999999</v>
      </c>
      <c r="U10" s="68">
        <v>3.2939999999999997E-2</v>
      </c>
      <c r="V10" s="63">
        <v>3.9669999999999997E-2</v>
      </c>
      <c r="W10" s="63">
        <v>5.092E-2</v>
      </c>
      <c r="X10" s="68">
        <v>9.1759999999999994E-2</v>
      </c>
      <c r="Y10" s="63">
        <v>6.8349999999999994E-2</v>
      </c>
      <c r="Z10" s="75">
        <v>8.1129999999999994E-2</v>
      </c>
      <c r="AB10" s="849"/>
      <c r="AC10" s="849"/>
      <c r="AD10" s="849"/>
      <c r="AE10" s="849"/>
      <c r="AF10" s="849"/>
    </row>
    <row r="11" spans="1:32" s="30" customFormat="1" ht="12.75" customHeight="1" x14ac:dyDescent="0.2">
      <c r="A11" s="751" t="s">
        <v>82</v>
      </c>
      <c r="B11" s="236">
        <v>351</v>
      </c>
      <c r="C11" s="236">
        <v>7772</v>
      </c>
      <c r="D11" s="246">
        <v>3765</v>
      </c>
      <c r="E11" s="236">
        <v>34</v>
      </c>
      <c r="F11" s="236">
        <v>197</v>
      </c>
      <c r="G11" s="246">
        <v>448</v>
      </c>
      <c r="H11" s="236">
        <v>8</v>
      </c>
      <c r="I11" s="236">
        <v>384</v>
      </c>
      <c r="J11" s="246">
        <v>82</v>
      </c>
      <c r="K11" s="236">
        <v>36</v>
      </c>
      <c r="L11" s="236">
        <v>451</v>
      </c>
      <c r="M11" s="246">
        <v>348</v>
      </c>
      <c r="N11" s="851" t="s">
        <v>82</v>
      </c>
      <c r="O11" s="236">
        <v>80</v>
      </c>
      <c r="P11" s="236">
        <v>4205</v>
      </c>
      <c r="Q11" s="246">
        <v>791</v>
      </c>
      <c r="R11" s="236">
        <v>172</v>
      </c>
      <c r="S11" s="236">
        <v>1672</v>
      </c>
      <c r="T11" s="246">
        <v>1918</v>
      </c>
      <c r="U11" s="236">
        <v>0</v>
      </c>
      <c r="V11" s="236">
        <v>0</v>
      </c>
      <c r="W11" s="246">
        <v>0</v>
      </c>
      <c r="X11" s="236">
        <v>21</v>
      </c>
      <c r="Y11" s="236">
        <v>863</v>
      </c>
      <c r="Z11" s="282">
        <v>178</v>
      </c>
      <c r="AB11" s="849"/>
      <c r="AC11" s="849"/>
      <c r="AD11" s="849"/>
      <c r="AE11" s="849"/>
      <c r="AF11" s="849"/>
    </row>
    <row r="12" spans="1:32" s="70" customFormat="1" ht="12.75" customHeight="1" x14ac:dyDescent="0.2">
      <c r="A12" s="751"/>
      <c r="B12" s="66">
        <v>1</v>
      </c>
      <c r="C12" s="67">
        <v>1</v>
      </c>
      <c r="D12" s="67">
        <v>1</v>
      </c>
      <c r="E12" s="68">
        <v>9.6869999999999998E-2</v>
      </c>
      <c r="F12" s="63">
        <v>2.5350000000000001E-2</v>
      </c>
      <c r="G12" s="63">
        <v>0.11899</v>
      </c>
      <c r="H12" s="68">
        <v>2.2790000000000001E-2</v>
      </c>
      <c r="I12" s="63">
        <v>4.9410000000000003E-2</v>
      </c>
      <c r="J12" s="63">
        <v>2.1780000000000001E-2</v>
      </c>
      <c r="K12" s="68">
        <v>0.10256</v>
      </c>
      <c r="L12" s="63">
        <v>5.8029999999999998E-2</v>
      </c>
      <c r="M12" s="69">
        <v>9.2429999999999998E-2</v>
      </c>
      <c r="N12" s="851"/>
      <c r="O12" s="68">
        <v>0.22792000000000001</v>
      </c>
      <c r="P12" s="63">
        <v>0.54103999999999997</v>
      </c>
      <c r="Q12" s="63">
        <v>0.21009</v>
      </c>
      <c r="R12" s="68">
        <v>0.49003000000000002</v>
      </c>
      <c r="S12" s="63">
        <v>0.21512999999999999</v>
      </c>
      <c r="T12" s="63">
        <v>0.50943000000000005</v>
      </c>
      <c r="U12" s="68" t="s">
        <v>498</v>
      </c>
      <c r="V12" s="63" t="s">
        <v>498</v>
      </c>
      <c r="W12" s="63" t="s">
        <v>498</v>
      </c>
      <c r="X12" s="68">
        <v>5.9830000000000001E-2</v>
      </c>
      <c r="Y12" s="63">
        <v>0.11104</v>
      </c>
      <c r="Z12" s="75">
        <v>4.7280000000000003E-2</v>
      </c>
    </row>
    <row r="13" spans="1:32" s="30" customFormat="1" ht="12.75" customHeight="1" x14ac:dyDescent="0.2">
      <c r="A13" s="751" t="s">
        <v>83</v>
      </c>
      <c r="B13" s="236">
        <v>86</v>
      </c>
      <c r="C13" s="236">
        <v>2617</v>
      </c>
      <c r="D13" s="246">
        <v>1044</v>
      </c>
      <c r="E13" s="236">
        <v>0</v>
      </c>
      <c r="F13" s="236">
        <v>0</v>
      </c>
      <c r="G13" s="246">
        <v>0</v>
      </c>
      <c r="H13" s="236">
        <v>0</v>
      </c>
      <c r="I13" s="236">
        <v>0</v>
      </c>
      <c r="J13" s="246">
        <v>0</v>
      </c>
      <c r="K13" s="236">
        <v>1</v>
      </c>
      <c r="L13" s="236">
        <v>6</v>
      </c>
      <c r="M13" s="246">
        <v>9</v>
      </c>
      <c r="N13" s="851" t="s">
        <v>83</v>
      </c>
      <c r="O13" s="236">
        <v>0</v>
      </c>
      <c r="P13" s="236">
        <v>0</v>
      </c>
      <c r="Q13" s="246">
        <v>0</v>
      </c>
      <c r="R13" s="236">
        <v>78</v>
      </c>
      <c r="S13" s="236">
        <v>902</v>
      </c>
      <c r="T13" s="246">
        <v>932</v>
      </c>
      <c r="U13" s="236">
        <v>7</v>
      </c>
      <c r="V13" s="236">
        <v>1709</v>
      </c>
      <c r="W13" s="246">
        <v>103</v>
      </c>
      <c r="X13" s="236">
        <v>0</v>
      </c>
      <c r="Y13" s="236">
        <v>0</v>
      </c>
      <c r="Z13" s="282">
        <v>0</v>
      </c>
      <c r="AB13" s="33"/>
    </row>
    <row r="14" spans="1:32" s="70" customFormat="1" ht="12.75" customHeight="1" x14ac:dyDescent="0.2">
      <c r="A14" s="751"/>
      <c r="B14" s="66">
        <v>1</v>
      </c>
      <c r="C14" s="67">
        <v>1</v>
      </c>
      <c r="D14" s="67">
        <v>1</v>
      </c>
      <c r="E14" s="68" t="s">
        <v>498</v>
      </c>
      <c r="F14" s="63" t="s">
        <v>498</v>
      </c>
      <c r="G14" s="63" t="s">
        <v>498</v>
      </c>
      <c r="H14" s="68" t="s">
        <v>498</v>
      </c>
      <c r="I14" s="63" t="s">
        <v>498</v>
      </c>
      <c r="J14" s="63" t="s">
        <v>498</v>
      </c>
      <c r="K14" s="68">
        <v>1.163E-2</v>
      </c>
      <c r="L14" s="63">
        <v>2.2899999999999999E-3</v>
      </c>
      <c r="M14" s="69">
        <v>8.6199999999999992E-3</v>
      </c>
      <c r="N14" s="851"/>
      <c r="O14" s="68" t="s">
        <v>498</v>
      </c>
      <c r="P14" s="63" t="s">
        <v>498</v>
      </c>
      <c r="Q14" s="63" t="s">
        <v>498</v>
      </c>
      <c r="R14" s="68">
        <v>0.90698000000000001</v>
      </c>
      <c r="S14" s="63">
        <v>0.34466999999999998</v>
      </c>
      <c r="T14" s="63">
        <v>0.89271999999999996</v>
      </c>
      <c r="U14" s="68">
        <v>8.14E-2</v>
      </c>
      <c r="V14" s="63">
        <v>0.65303999999999995</v>
      </c>
      <c r="W14" s="63">
        <v>9.8659999999999998E-2</v>
      </c>
      <c r="X14" s="68" t="s">
        <v>498</v>
      </c>
      <c r="Y14" s="63" t="s">
        <v>498</v>
      </c>
      <c r="Z14" s="75" t="s">
        <v>498</v>
      </c>
      <c r="AB14" s="33"/>
    </row>
    <row r="15" spans="1:32" s="30" customFormat="1" ht="12" customHeight="1" x14ac:dyDescent="0.2">
      <c r="A15" s="751" t="s">
        <v>84</v>
      </c>
      <c r="B15" s="236">
        <v>740</v>
      </c>
      <c r="C15" s="236">
        <v>28352</v>
      </c>
      <c r="D15" s="246">
        <v>12283</v>
      </c>
      <c r="E15" s="236">
        <v>43</v>
      </c>
      <c r="F15" s="236">
        <v>416</v>
      </c>
      <c r="G15" s="246">
        <v>2206</v>
      </c>
      <c r="H15" s="236">
        <v>145</v>
      </c>
      <c r="I15" s="236">
        <v>5584</v>
      </c>
      <c r="J15" s="246">
        <v>1739</v>
      </c>
      <c r="K15" s="236">
        <v>9</v>
      </c>
      <c r="L15" s="236">
        <v>172</v>
      </c>
      <c r="M15" s="246">
        <v>146</v>
      </c>
      <c r="N15" s="851" t="s">
        <v>84</v>
      </c>
      <c r="O15" s="236">
        <v>484</v>
      </c>
      <c r="P15" s="236">
        <v>20962</v>
      </c>
      <c r="Q15" s="246">
        <v>7637</v>
      </c>
      <c r="R15" s="236">
        <v>17</v>
      </c>
      <c r="S15" s="236">
        <v>204</v>
      </c>
      <c r="T15" s="246">
        <v>205</v>
      </c>
      <c r="U15" s="236">
        <v>0</v>
      </c>
      <c r="V15" s="236">
        <v>0</v>
      </c>
      <c r="W15" s="246">
        <v>0</v>
      </c>
      <c r="X15" s="236">
        <v>42</v>
      </c>
      <c r="Y15" s="236">
        <v>1014</v>
      </c>
      <c r="Z15" s="282">
        <v>350</v>
      </c>
      <c r="AB15" s="33"/>
    </row>
    <row r="16" spans="1:32" s="70" customFormat="1" ht="12" customHeight="1" x14ac:dyDescent="0.2">
      <c r="A16" s="751"/>
      <c r="B16" s="66">
        <v>1</v>
      </c>
      <c r="C16" s="67">
        <v>1</v>
      </c>
      <c r="D16" s="67">
        <v>1</v>
      </c>
      <c r="E16" s="68">
        <v>5.8110000000000002E-2</v>
      </c>
      <c r="F16" s="63">
        <v>1.4670000000000001E-2</v>
      </c>
      <c r="G16" s="63">
        <v>0.17960000000000001</v>
      </c>
      <c r="H16" s="68">
        <v>0.19595000000000001</v>
      </c>
      <c r="I16" s="63">
        <v>0.19694999999999999</v>
      </c>
      <c r="J16" s="63">
        <v>0.14158000000000001</v>
      </c>
      <c r="K16" s="68">
        <v>1.2160000000000001E-2</v>
      </c>
      <c r="L16" s="63">
        <v>6.0699999999999999E-3</v>
      </c>
      <c r="M16" s="69">
        <v>1.189E-2</v>
      </c>
      <c r="N16" s="851"/>
      <c r="O16" s="68">
        <v>0.65405000000000002</v>
      </c>
      <c r="P16" s="63">
        <v>0.73934999999999995</v>
      </c>
      <c r="Q16" s="63">
        <v>0.62175000000000002</v>
      </c>
      <c r="R16" s="68">
        <v>2.2970000000000001E-2</v>
      </c>
      <c r="S16" s="63">
        <v>7.1999999999999998E-3</v>
      </c>
      <c r="T16" s="63">
        <v>1.669E-2</v>
      </c>
      <c r="U16" s="68" t="s">
        <v>498</v>
      </c>
      <c r="V16" s="63" t="s">
        <v>498</v>
      </c>
      <c r="W16" s="63" t="s">
        <v>498</v>
      </c>
      <c r="X16" s="68">
        <v>5.6759999999999998E-2</v>
      </c>
      <c r="Y16" s="63">
        <v>3.576E-2</v>
      </c>
      <c r="Z16" s="75">
        <v>2.8490000000000001E-2</v>
      </c>
      <c r="AB16" s="33"/>
    </row>
    <row r="17" spans="1:26" s="30" customFormat="1" ht="12.75" customHeight="1" x14ac:dyDescent="0.2">
      <c r="A17" s="751" t="s">
        <v>85</v>
      </c>
      <c r="B17" s="236">
        <v>2184</v>
      </c>
      <c r="C17" s="236">
        <v>113466</v>
      </c>
      <c r="D17" s="246">
        <v>24211</v>
      </c>
      <c r="E17" s="236">
        <v>368</v>
      </c>
      <c r="F17" s="236">
        <v>6806</v>
      </c>
      <c r="G17" s="246">
        <v>3833</v>
      </c>
      <c r="H17" s="236">
        <v>152</v>
      </c>
      <c r="I17" s="236">
        <v>4150</v>
      </c>
      <c r="J17" s="246">
        <v>1405</v>
      </c>
      <c r="K17" s="236">
        <v>386</v>
      </c>
      <c r="L17" s="236">
        <v>8298</v>
      </c>
      <c r="M17" s="246">
        <v>4369</v>
      </c>
      <c r="N17" s="851" t="s">
        <v>85</v>
      </c>
      <c r="O17" s="236">
        <v>454</v>
      </c>
      <c r="P17" s="236">
        <v>48181</v>
      </c>
      <c r="Q17" s="246">
        <v>5387</v>
      </c>
      <c r="R17" s="236">
        <v>730</v>
      </c>
      <c r="S17" s="236">
        <v>13158</v>
      </c>
      <c r="T17" s="246">
        <v>6480</v>
      </c>
      <c r="U17" s="236">
        <v>17</v>
      </c>
      <c r="V17" s="236">
        <v>1935</v>
      </c>
      <c r="W17" s="246">
        <v>316</v>
      </c>
      <c r="X17" s="236">
        <v>77</v>
      </c>
      <c r="Y17" s="236">
        <v>30938</v>
      </c>
      <c r="Z17" s="282">
        <v>2421</v>
      </c>
    </row>
    <row r="18" spans="1:26" s="70" customFormat="1" ht="12.75" customHeight="1" x14ac:dyDescent="0.2">
      <c r="A18" s="751"/>
      <c r="B18" s="66">
        <v>1</v>
      </c>
      <c r="C18" s="67">
        <v>1</v>
      </c>
      <c r="D18" s="67">
        <v>1</v>
      </c>
      <c r="E18" s="68">
        <v>0.16850000000000001</v>
      </c>
      <c r="F18" s="63">
        <v>5.9979999999999999E-2</v>
      </c>
      <c r="G18" s="63">
        <v>0.15831999999999999</v>
      </c>
      <c r="H18" s="68">
        <v>6.9599999999999995E-2</v>
      </c>
      <c r="I18" s="63">
        <v>3.6569999999999998E-2</v>
      </c>
      <c r="J18" s="63">
        <v>5.8029999999999998E-2</v>
      </c>
      <c r="K18" s="68">
        <v>0.17674000000000001</v>
      </c>
      <c r="L18" s="63">
        <v>7.3130000000000001E-2</v>
      </c>
      <c r="M18" s="69">
        <v>0.18046000000000001</v>
      </c>
      <c r="N18" s="851"/>
      <c r="O18" s="68">
        <v>0.20788000000000001</v>
      </c>
      <c r="P18" s="63">
        <v>0.42463000000000001</v>
      </c>
      <c r="Q18" s="63">
        <v>0.2225</v>
      </c>
      <c r="R18" s="68">
        <v>0.33424999999999999</v>
      </c>
      <c r="S18" s="63">
        <v>0.11595999999999999</v>
      </c>
      <c r="T18" s="63">
        <v>0.26765</v>
      </c>
      <c r="U18" s="68">
        <v>7.7799999999999996E-3</v>
      </c>
      <c r="V18" s="63">
        <v>1.7049999999999999E-2</v>
      </c>
      <c r="W18" s="63">
        <v>1.3050000000000001E-2</v>
      </c>
      <c r="X18" s="68">
        <v>3.526E-2</v>
      </c>
      <c r="Y18" s="63">
        <v>0.27266000000000001</v>
      </c>
      <c r="Z18" s="75">
        <v>0.1</v>
      </c>
    </row>
    <row r="19" spans="1:26" s="30" customFormat="1" ht="12.75" customHeight="1" x14ac:dyDescent="0.2">
      <c r="A19" s="751" t="s">
        <v>86</v>
      </c>
      <c r="B19" s="236">
        <v>213</v>
      </c>
      <c r="C19" s="236">
        <v>9885</v>
      </c>
      <c r="D19" s="246">
        <v>2615</v>
      </c>
      <c r="E19" s="236">
        <v>12</v>
      </c>
      <c r="F19" s="236">
        <v>295</v>
      </c>
      <c r="G19" s="246">
        <v>207</v>
      </c>
      <c r="H19" s="236">
        <v>43</v>
      </c>
      <c r="I19" s="236">
        <v>2313</v>
      </c>
      <c r="J19" s="246">
        <v>677</v>
      </c>
      <c r="K19" s="236">
        <v>20</v>
      </c>
      <c r="L19" s="236">
        <v>772</v>
      </c>
      <c r="M19" s="246">
        <v>206</v>
      </c>
      <c r="N19" s="851" t="s">
        <v>86</v>
      </c>
      <c r="O19" s="236">
        <v>75</v>
      </c>
      <c r="P19" s="236">
        <v>5621</v>
      </c>
      <c r="Q19" s="246">
        <v>959</v>
      </c>
      <c r="R19" s="236">
        <v>50</v>
      </c>
      <c r="S19" s="236">
        <v>612</v>
      </c>
      <c r="T19" s="246">
        <v>488</v>
      </c>
      <c r="U19" s="236">
        <v>0</v>
      </c>
      <c r="V19" s="236">
        <v>0</v>
      </c>
      <c r="W19" s="246">
        <v>0</v>
      </c>
      <c r="X19" s="236">
        <v>13</v>
      </c>
      <c r="Y19" s="236">
        <v>272</v>
      </c>
      <c r="Z19" s="282">
        <v>78</v>
      </c>
    </row>
    <row r="20" spans="1:26" s="70" customFormat="1" ht="12.75" customHeight="1" x14ac:dyDescent="0.2">
      <c r="A20" s="751"/>
      <c r="B20" s="66">
        <v>1</v>
      </c>
      <c r="C20" s="67">
        <v>1</v>
      </c>
      <c r="D20" s="67">
        <v>1</v>
      </c>
      <c r="E20" s="68">
        <v>5.6340000000000001E-2</v>
      </c>
      <c r="F20" s="63">
        <v>2.9839999999999998E-2</v>
      </c>
      <c r="G20" s="63">
        <v>7.9159999999999994E-2</v>
      </c>
      <c r="H20" s="68">
        <v>0.20188</v>
      </c>
      <c r="I20" s="63">
        <v>0.23399</v>
      </c>
      <c r="J20" s="63">
        <v>0.25889000000000001</v>
      </c>
      <c r="K20" s="68">
        <v>9.3899999999999997E-2</v>
      </c>
      <c r="L20" s="63">
        <v>7.8100000000000003E-2</v>
      </c>
      <c r="M20" s="69">
        <v>7.8780000000000003E-2</v>
      </c>
      <c r="N20" s="851"/>
      <c r="O20" s="68">
        <v>0.35210999999999998</v>
      </c>
      <c r="P20" s="63">
        <v>0.56864000000000003</v>
      </c>
      <c r="Q20" s="63">
        <v>0.36673</v>
      </c>
      <c r="R20" s="68">
        <v>0.23474</v>
      </c>
      <c r="S20" s="63">
        <v>6.191E-2</v>
      </c>
      <c r="T20" s="63">
        <v>0.18662000000000001</v>
      </c>
      <c r="U20" s="68" t="s">
        <v>498</v>
      </c>
      <c r="V20" s="63" t="s">
        <v>498</v>
      </c>
      <c r="W20" s="63" t="s">
        <v>498</v>
      </c>
      <c r="X20" s="68">
        <v>6.1030000000000001E-2</v>
      </c>
      <c r="Y20" s="63">
        <v>2.7519999999999999E-2</v>
      </c>
      <c r="Z20" s="75">
        <v>2.9829999999999999E-2</v>
      </c>
    </row>
    <row r="21" spans="1:26" s="30" customFormat="1" ht="12.75" customHeight="1" x14ac:dyDescent="0.2">
      <c r="A21" s="751" t="s">
        <v>87</v>
      </c>
      <c r="B21" s="236">
        <v>2392</v>
      </c>
      <c r="C21" s="236">
        <v>295307</v>
      </c>
      <c r="D21" s="246">
        <v>29242</v>
      </c>
      <c r="E21" s="236">
        <v>339</v>
      </c>
      <c r="F21" s="236">
        <v>9378</v>
      </c>
      <c r="G21" s="246">
        <v>4804</v>
      </c>
      <c r="H21" s="236">
        <v>163</v>
      </c>
      <c r="I21" s="236">
        <v>2107</v>
      </c>
      <c r="J21" s="246">
        <v>1517</v>
      </c>
      <c r="K21" s="236">
        <v>313</v>
      </c>
      <c r="L21" s="236">
        <v>3104</v>
      </c>
      <c r="M21" s="246">
        <v>4034</v>
      </c>
      <c r="N21" s="851" t="s">
        <v>87</v>
      </c>
      <c r="O21" s="236">
        <v>483</v>
      </c>
      <c r="P21" s="236">
        <v>65888</v>
      </c>
      <c r="Q21" s="246">
        <v>6183</v>
      </c>
      <c r="R21" s="236">
        <v>996</v>
      </c>
      <c r="S21" s="236">
        <v>145644</v>
      </c>
      <c r="T21" s="246">
        <v>11653</v>
      </c>
      <c r="U21" s="236">
        <v>14</v>
      </c>
      <c r="V21" s="236">
        <v>6440</v>
      </c>
      <c r="W21" s="246">
        <v>152</v>
      </c>
      <c r="X21" s="236">
        <v>84</v>
      </c>
      <c r="Y21" s="236">
        <v>62746</v>
      </c>
      <c r="Z21" s="282">
        <v>899</v>
      </c>
    </row>
    <row r="22" spans="1:26" s="70" customFormat="1" ht="12.75" customHeight="1" x14ac:dyDescent="0.2">
      <c r="A22" s="751"/>
      <c r="B22" s="66">
        <v>1</v>
      </c>
      <c r="C22" s="67">
        <v>1</v>
      </c>
      <c r="D22" s="67">
        <v>1</v>
      </c>
      <c r="E22" s="68">
        <v>0.14172000000000001</v>
      </c>
      <c r="F22" s="63">
        <v>3.1759999999999997E-2</v>
      </c>
      <c r="G22" s="63">
        <v>0.16428000000000001</v>
      </c>
      <c r="H22" s="68">
        <v>6.8140000000000006E-2</v>
      </c>
      <c r="I22" s="63">
        <v>7.1300000000000001E-3</v>
      </c>
      <c r="J22" s="63">
        <v>5.1880000000000003E-2</v>
      </c>
      <c r="K22" s="68">
        <v>0.13084999999999999</v>
      </c>
      <c r="L22" s="63">
        <v>1.051E-2</v>
      </c>
      <c r="M22" s="69">
        <v>0.13794999999999999</v>
      </c>
      <c r="N22" s="851"/>
      <c r="O22" s="68">
        <v>0.20191999999999999</v>
      </c>
      <c r="P22" s="63">
        <v>0.22312000000000001</v>
      </c>
      <c r="Q22" s="63">
        <v>0.21143999999999999</v>
      </c>
      <c r="R22" s="68">
        <v>0.41638999999999998</v>
      </c>
      <c r="S22" s="63">
        <v>0.49320000000000003</v>
      </c>
      <c r="T22" s="63">
        <v>0.39850000000000002</v>
      </c>
      <c r="U22" s="68">
        <v>5.8500000000000002E-3</v>
      </c>
      <c r="V22" s="63">
        <v>2.181E-2</v>
      </c>
      <c r="W22" s="63">
        <v>5.1999999999999998E-3</v>
      </c>
      <c r="X22" s="68">
        <v>3.5119999999999998E-2</v>
      </c>
      <c r="Y22" s="63">
        <v>0.21248</v>
      </c>
      <c r="Z22" s="75">
        <v>3.074E-2</v>
      </c>
    </row>
    <row r="23" spans="1:26" s="30" customFormat="1" ht="12.75" customHeight="1" x14ac:dyDescent="0.2">
      <c r="A23" s="751" t="s">
        <v>88</v>
      </c>
      <c r="B23" s="236">
        <v>3407</v>
      </c>
      <c r="C23" s="236">
        <v>200906</v>
      </c>
      <c r="D23" s="246">
        <v>39800</v>
      </c>
      <c r="E23" s="236">
        <v>79</v>
      </c>
      <c r="F23" s="236">
        <v>1418</v>
      </c>
      <c r="G23" s="246">
        <v>1394</v>
      </c>
      <c r="H23" s="236">
        <v>194</v>
      </c>
      <c r="I23" s="236">
        <v>4157</v>
      </c>
      <c r="J23" s="246">
        <v>1759</v>
      </c>
      <c r="K23" s="236">
        <v>472</v>
      </c>
      <c r="L23" s="236">
        <v>5684</v>
      </c>
      <c r="M23" s="246">
        <v>5946</v>
      </c>
      <c r="N23" s="851" t="s">
        <v>88</v>
      </c>
      <c r="O23" s="236">
        <v>1065</v>
      </c>
      <c r="P23" s="236">
        <v>99979</v>
      </c>
      <c r="Q23" s="246">
        <v>14024</v>
      </c>
      <c r="R23" s="236">
        <v>1318</v>
      </c>
      <c r="S23" s="236">
        <v>68707</v>
      </c>
      <c r="T23" s="246">
        <v>13136</v>
      </c>
      <c r="U23" s="236">
        <v>143</v>
      </c>
      <c r="V23" s="236">
        <v>13960</v>
      </c>
      <c r="W23" s="246">
        <v>1948</v>
      </c>
      <c r="X23" s="236">
        <v>136</v>
      </c>
      <c r="Y23" s="236">
        <v>7001</v>
      </c>
      <c r="Z23" s="282">
        <v>1593</v>
      </c>
    </row>
    <row r="24" spans="1:26" s="70" customFormat="1" ht="12.75" customHeight="1" x14ac:dyDescent="0.2">
      <c r="A24" s="751"/>
      <c r="B24" s="66">
        <v>1</v>
      </c>
      <c r="C24" s="67">
        <v>1</v>
      </c>
      <c r="D24" s="67">
        <v>1</v>
      </c>
      <c r="E24" s="68">
        <v>2.3189999999999999E-2</v>
      </c>
      <c r="F24" s="63">
        <v>7.0600000000000003E-3</v>
      </c>
      <c r="G24" s="63">
        <v>3.5029999999999999E-2</v>
      </c>
      <c r="H24" s="68">
        <v>5.6939999999999998E-2</v>
      </c>
      <c r="I24" s="63">
        <v>2.069E-2</v>
      </c>
      <c r="J24" s="63">
        <v>4.4200000000000003E-2</v>
      </c>
      <c r="K24" s="68">
        <v>0.13854</v>
      </c>
      <c r="L24" s="63">
        <v>2.8289999999999999E-2</v>
      </c>
      <c r="M24" s="69">
        <v>0.14940000000000001</v>
      </c>
      <c r="N24" s="851"/>
      <c r="O24" s="68">
        <v>0.31258999999999998</v>
      </c>
      <c r="P24" s="63">
        <v>0.49764000000000003</v>
      </c>
      <c r="Q24" s="63">
        <v>0.35236000000000001</v>
      </c>
      <c r="R24" s="68">
        <v>0.38685000000000003</v>
      </c>
      <c r="S24" s="63">
        <v>0.34199000000000002</v>
      </c>
      <c r="T24" s="63">
        <v>0.33005000000000001</v>
      </c>
      <c r="U24" s="68">
        <v>4.197E-2</v>
      </c>
      <c r="V24" s="63">
        <v>6.9489999999999996E-2</v>
      </c>
      <c r="W24" s="63">
        <v>4.8939999999999997E-2</v>
      </c>
      <c r="X24" s="68">
        <v>3.9919999999999997E-2</v>
      </c>
      <c r="Y24" s="63">
        <v>3.4849999999999999E-2</v>
      </c>
      <c r="Z24" s="75">
        <v>4.0030000000000003E-2</v>
      </c>
    </row>
    <row r="25" spans="1:26" s="30" customFormat="1" ht="12.75" customHeight="1" x14ac:dyDescent="0.2">
      <c r="A25" s="751" t="s">
        <v>89</v>
      </c>
      <c r="B25" s="236">
        <v>869</v>
      </c>
      <c r="C25" s="236">
        <v>39053</v>
      </c>
      <c r="D25" s="246">
        <v>9919</v>
      </c>
      <c r="E25" s="236">
        <v>32</v>
      </c>
      <c r="F25" s="236">
        <v>560</v>
      </c>
      <c r="G25" s="246">
        <v>462</v>
      </c>
      <c r="H25" s="236">
        <v>31</v>
      </c>
      <c r="I25" s="236">
        <v>759</v>
      </c>
      <c r="J25" s="246">
        <v>1108</v>
      </c>
      <c r="K25" s="236">
        <v>146</v>
      </c>
      <c r="L25" s="236">
        <v>1709</v>
      </c>
      <c r="M25" s="246">
        <v>1641</v>
      </c>
      <c r="N25" s="851" t="s">
        <v>89</v>
      </c>
      <c r="O25" s="236">
        <v>380</v>
      </c>
      <c r="P25" s="236">
        <v>22488</v>
      </c>
      <c r="Q25" s="246">
        <v>3917</v>
      </c>
      <c r="R25" s="236">
        <v>198</v>
      </c>
      <c r="S25" s="236">
        <v>6882</v>
      </c>
      <c r="T25" s="246">
        <v>2097</v>
      </c>
      <c r="U25" s="236">
        <v>77</v>
      </c>
      <c r="V25" s="236">
        <v>6330</v>
      </c>
      <c r="W25" s="246">
        <v>658</v>
      </c>
      <c r="X25" s="236">
        <v>5</v>
      </c>
      <c r="Y25" s="236">
        <v>325</v>
      </c>
      <c r="Z25" s="282">
        <v>36</v>
      </c>
    </row>
    <row r="26" spans="1:26" s="70" customFormat="1" ht="12.75" customHeight="1" x14ac:dyDescent="0.2">
      <c r="A26" s="751"/>
      <c r="B26" s="66">
        <v>1</v>
      </c>
      <c r="C26" s="67">
        <v>1</v>
      </c>
      <c r="D26" s="67">
        <v>1</v>
      </c>
      <c r="E26" s="68">
        <v>3.6819999999999999E-2</v>
      </c>
      <c r="F26" s="63">
        <v>1.434E-2</v>
      </c>
      <c r="G26" s="63">
        <v>4.6580000000000003E-2</v>
      </c>
      <c r="H26" s="68">
        <v>3.567E-2</v>
      </c>
      <c r="I26" s="63">
        <v>1.9439999999999999E-2</v>
      </c>
      <c r="J26" s="63">
        <v>0.11169999999999999</v>
      </c>
      <c r="K26" s="68">
        <v>0.16800999999999999</v>
      </c>
      <c r="L26" s="63">
        <v>4.376E-2</v>
      </c>
      <c r="M26" s="69">
        <v>0.16544</v>
      </c>
      <c r="N26" s="851"/>
      <c r="O26" s="68">
        <v>0.43728</v>
      </c>
      <c r="P26" s="63">
        <v>0.57582999999999995</v>
      </c>
      <c r="Q26" s="63">
        <v>0.39489999999999997</v>
      </c>
      <c r="R26" s="68">
        <v>0.22785</v>
      </c>
      <c r="S26" s="63">
        <v>0.17621999999999999</v>
      </c>
      <c r="T26" s="63">
        <v>0.21140999999999999</v>
      </c>
      <c r="U26" s="68">
        <v>8.8609999999999994E-2</v>
      </c>
      <c r="V26" s="63">
        <v>0.16209000000000001</v>
      </c>
      <c r="W26" s="63">
        <v>6.6339999999999996E-2</v>
      </c>
      <c r="X26" s="68">
        <v>5.7499999999999999E-3</v>
      </c>
      <c r="Y26" s="63">
        <v>8.3199999999999993E-3</v>
      </c>
      <c r="Z26" s="75">
        <v>3.63E-3</v>
      </c>
    </row>
    <row r="27" spans="1:26" s="30" customFormat="1" ht="12.75" customHeight="1" x14ac:dyDescent="0.2">
      <c r="A27" s="751" t="s">
        <v>90</v>
      </c>
      <c r="B27" s="236">
        <v>1197</v>
      </c>
      <c r="C27" s="236">
        <v>20076</v>
      </c>
      <c r="D27" s="246">
        <v>6154</v>
      </c>
      <c r="E27" s="236">
        <v>15</v>
      </c>
      <c r="F27" s="236">
        <v>77</v>
      </c>
      <c r="G27" s="246">
        <v>313</v>
      </c>
      <c r="H27" s="236">
        <v>1</v>
      </c>
      <c r="I27" s="236">
        <v>8</v>
      </c>
      <c r="J27" s="246">
        <v>1</v>
      </c>
      <c r="K27" s="236">
        <v>39</v>
      </c>
      <c r="L27" s="236">
        <v>548</v>
      </c>
      <c r="M27" s="246">
        <v>439</v>
      </c>
      <c r="N27" s="851" t="s">
        <v>90</v>
      </c>
      <c r="O27" s="236">
        <v>80</v>
      </c>
      <c r="P27" s="236">
        <v>12256</v>
      </c>
      <c r="Q27" s="246">
        <v>1351</v>
      </c>
      <c r="R27" s="236">
        <v>70</v>
      </c>
      <c r="S27" s="236">
        <v>470</v>
      </c>
      <c r="T27" s="246">
        <v>285</v>
      </c>
      <c r="U27" s="236">
        <v>979</v>
      </c>
      <c r="V27" s="236">
        <v>5651</v>
      </c>
      <c r="W27" s="246">
        <v>3664</v>
      </c>
      <c r="X27" s="236">
        <v>13</v>
      </c>
      <c r="Y27" s="236">
        <v>1066</v>
      </c>
      <c r="Z27" s="282">
        <v>101</v>
      </c>
    </row>
    <row r="28" spans="1:26" s="70" customFormat="1" ht="12.75" customHeight="1" x14ac:dyDescent="0.2">
      <c r="A28" s="751"/>
      <c r="B28" s="66">
        <v>1</v>
      </c>
      <c r="C28" s="67">
        <v>1</v>
      </c>
      <c r="D28" s="67">
        <v>1</v>
      </c>
      <c r="E28" s="68">
        <v>1.2529999999999999E-2</v>
      </c>
      <c r="F28" s="63">
        <v>3.8400000000000001E-3</v>
      </c>
      <c r="G28" s="63">
        <v>5.0860000000000002E-2</v>
      </c>
      <c r="H28" s="68">
        <v>8.4000000000000003E-4</v>
      </c>
      <c r="I28" s="63">
        <v>4.0000000000000002E-4</v>
      </c>
      <c r="J28" s="63">
        <v>1.6000000000000001E-4</v>
      </c>
      <c r="K28" s="68">
        <v>3.2579999999999998E-2</v>
      </c>
      <c r="L28" s="63">
        <v>2.7300000000000001E-2</v>
      </c>
      <c r="M28" s="69">
        <v>7.1340000000000001E-2</v>
      </c>
      <c r="N28" s="851"/>
      <c r="O28" s="68">
        <v>6.6830000000000001E-2</v>
      </c>
      <c r="P28" s="63">
        <v>0.61048000000000002</v>
      </c>
      <c r="Q28" s="63">
        <v>0.21953</v>
      </c>
      <c r="R28" s="68">
        <v>5.8479999999999997E-2</v>
      </c>
      <c r="S28" s="63">
        <v>2.341E-2</v>
      </c>
      <c r="T28" s="63">
        <v>4.6309999999999997E-2</v>
      </c>
      <c r="U28" s="68">
        <v>0.81788000000000005</v>
      </c>
      <c r="V28" s="63">
        <v>0.28148000000000001</v>
      </c>
      <c r="W28" s="63">
        <v>0.59538999999999997</v>
      </c>
      <c r="X28" s="68">
        <v>1.086E-2</v>
      </c>
      <c r="Y28" s="63">
        <v>5.3100000000000001E-2</v>
      </c>
      <c r="Z28" s="75">
        <v>1.6410000000000001E-2</v>
      </c>
    </row>
    <row r="29" spans="1:26" s="30" customFormat="1" ht="12.75" customHeight="1" x14ac:dyDescent="0.2">
      <c r="A29" s="751" t="s">
        <v>91</v>
      </c>
      <c r="B29" s="236">
        <v>234</v>
      </c>
      <c r="C29" s="236">
        <v>4410</v>
      </c>
      <c r="D29" s="246">
        <v>2913</v>
      </c>
      <c r="E29" s="236">
        <v>62</v>
      </c>
      <c r="F29" s="236">
        <v>558</v>
      </c>
      <c r="G29" s="246">
        <v>913</v>
      </c>
      <c r="H29" s="236">
        <v>2</v>
      </c>
      <c r="I29" s="236">
        <v>7</v>
      </c>
      <c r="J29" s="246">
        <v>25</v>
      </c>
      <c r="K29" s="236">
        <v>50</v>
      </c>
      <c r="L29" s="236">
        <v>459</v>
      </c>
      <c r="M29" s="246">
        <v>820</v>
      </c>
      <c r="N29" s="851" t="s">
        <v>91</v>
      </c>
      <c r="O29" s="236">
        <v>33</v>
      </c>
      <c r="P29" s="236">
        <v>2113</v>
      </c>
      <c r="Q29" s="246">
        <v>338</v>
      </c>
      <c r="R29" s="236">
        <v>37</v>
      </c>
      <c r="S29" s="236">
        <v>464</v>
      </c>
      <c r="T29" s="246">
        <v>441</v>
      </c>
      <c r="U29" s="236">
        <v>0</v>
      </c>
      <c r="V29" s="236">
        <v>0</v>
      </c>
      <c r="W29" s="246">
        <v>0</v>
      </c>
      <c r="X29" s="236">
        <v>50</v>
      </c>
      <c r="Y29" s="236">
        <v>809</v>
      </c>
      <c r="Z29" s="282">
        <v>376</v>
      </c>
    </row>
    <row r="30" spans="1:26" s="70" customFormat="1" ht="12.75" customHeight="1" x14ac:dyDescent="0.2">
      <c r="A30" s="751"/>
      <c r="B30" s="66">
        <v>1</v>
      </c>
      <c r="C30" s="67">
        <v>1</v>
      </c>
      <c r="D30" s="67">
        <v>1</v>
      </c>
      <c r="E30" s="68">
        <v>0.26495999999999997</v>
      </c>
      <c r="F30" s="63">
        <v>0.12653</v>
      </c>
      <c r="G30" s="63">
        <v>0.31341999999999998</v>
      </c>
      <c r="H30" s="68">
        <v>8.5500000000000003E-3</v>
      </c>
      <c r="I30" s="63">
        <v>1.5900000000000001E-3</v>
      </c>
      <c r="J30" s="63">
        <v>8.5800000000000008E-3</v>
      </c>
      <c r="K30" s="68">
        <v>0.21368000000000001</v>
      </c>
      <c r="L30" s="63">
        <v>0.10408000000000001</v>
      </c>
      <c r="M30" s="69">
        <v>0.28149999999999997</v>
      </c>
      <c r="N30" s="851"/>
      <c r="O30" s="68">
        <v>0.14102999999999999</v>
      </c>
      <c r="P30" s="63">
        <v>0.47914000000000001</v>
      </c>
      <c r="Q30" s="63">
        <v>0.11602999999999999</v>
      </c>
      <c r="R30" s="68">
        <v>0.15812000000000001</v>
      </c>
      <c r="S30" s="63">
        <v>0.10521999999999999</v>
      </c>
      <c r="T30" s="63">
        <v>0.15139</v>
      </c>
      <c r="U30" s="68" t="s">
        <v>498</v>
      </c>
      <c r="V30" s="63" t="s">
        <v>498</v>
      </c>
      <c r="W30" s="63" t="s">
        <v>498</v>
      </c>
      <c r="X30" s="68">
        <v>0.21368000000000001</v>
      </c>
      <c r="Y30" s="63">
        <v>0.18345</v>
      </c>
      <c r="Z30" s="75">
        <v>0.12908</v>
      </c>
    </row>
    <row r="31" spans="1:26" s="30" customFormat="1" ht="12.75" customHeight="1" x14ac:dyDescent="0.2">
      <c r="A31" s="751" t="s">
        <v>92</v>
      </c>
      <c r="B31" s="236">
        <v>91</v>
      </c>
      <c r="C31" s="236">
        <v>5606</v>
      </c>
      <c r="D31" s="246">
        <v>813</v>
      </c>
      <c r="E31" s="236">
        <v>6</v>
      </c>
      <c r="F31" s="236">
        <v>500</v>
      </c>
      <c r="G31" s="246">
        <v>81</v>
      </c>
      <c r="H31" s="236">
        <v>1</v>
      </c>
      <c r="I31" s="236">
        <v>24</v>
      </c>
      <c r="J31" s="246">
        <v>17</v>
      </c>
      <c r="K31" s="236">
        <v>21</v>
      </c>
      <c r="L31" s="236">
        <v>394</v>
      </c>
      <c r="M31" s="246">
        <v>200</v>
      </c>
      <c r="N31" s="851" t="s">
        <v>92</v>
      </c>
      <c r="O31" s="236">
        <v>22</v>
      </c>
      <c r="P31" s="236">
        <v>599</v>
      </c>
      <c r="Q31" s="246">
        <v>145</v>
      </c>
      <c r="R31" s="236">
        <v>34</v>
      </c>
      <c r="S31" s="236">
        <v>1991</v>
      </c>
      <c r="T31" s="246">
        <v>290</v>
      </c>
      <c r="U31" s="236">
        <v>2</v>
      </c>
      <c r="V31" s="236">
        <v>503</v>
      </c>
      <c r="W31" s="246">
        <v>17</v>
      </c>
      <c r="X31" s="236">
        <v>5</v>
      </c>
      <c r="Y31" s="236">
        <v>1595</v>
      </c>
      <c r="Z31" s="282">
        <v>63</v>
      </c>
    </row>
    <row r="32" spans="1:26" s="70" customFormat="1" ht="12.75" customHeight="1" x14ac:dyDescent="0.2">
      <c r="A32" s="751"/>
      <c r="B32" s="66">
        <v>1</v>
      </c>
      <c r="C32" s="67">
        <v>1</v>
      </c>
      <c r="D32" s="67">
        <v>1</v>
      </c>
      <c r="E32" s="68">
        <v>6.5930000000000002E-2</v>
      </c>
      <c r="F32" s="63">
        <v>8.9190000000000005E-2</v>
      </c>
      <c r="G32" s="63">
        <v>9.9629999999999996E-2</v>
      </c>
      <c r="H32" s="68">
        <v>1.099E-2</v>
      </c>
      <c r="I32" s="63">
        <v>4.28E-3</v>
      </c>
      <c r="J32" s="63">
        <v>2.0910000000000002E-2</v>
      </c>
      <c r="K32" s="68">
        <v>0.23077</v>
      </c>
      <c r="L32" s="63">
        <v>7.0279999999999995E-2</v>
      </c>
      <c r="M32" s="69">
        <v>0.246</v>
      </c>
      <c r="N32" s="851"/>
      <c r="O32" s="68">
        <v>0.24176</v>
      </c>
      <c r="P32" s="63">
        <v>0.10685</v>
      </c>
      <c r="Q32" s="63">
        <v>0.17835000000000001</v>
      </c>
      <c r="R32" s="68">
        <v>0.37363000000000002</v>
      </c>
      <c r="S32" s="63">
        <v>0.35515999999999998</v>
      </c>
      <c r="T32" s="63">
        <v>0.35670000000000002</v>
      </c>
      <c r="U32" s="68">
        <v>2.198E-2</v>
      </c>
      <c r="V32" s="63">
        <v>8.9730000000000004E-2</v>
      </c>
      <c r="W32" s="63">
        <v>2.0910000000000002E-2</v>
      </c>
      <c r="X32" s="68">
        <v>5.4949999999999999E-2</v>
      </c>
      <c r="Y32" s="63">
        <v>0.28452</v>
      </c>
      <c r="Z32" s="75">
        <v>7.7490000000000003E-2</v>
      </c>
    </row>
    <row r="33" spans="1:26" s="30" customFormat="1" ht="12.75" customHeight="1" x14ac:dyDescent="0.2">
      <c r="A33" s="751" t="s">
        <v>93</v>
      </c>
      <c r="B33" s="236">
        <v>941</v>
      </c>
      <c r="C33" s="236">
        <v>75666</v>
      </c>
      <c r="D33" s="246">
        <v>11072</v>
      </c>
      <c r="E33" s="236">
        <v>37</v>
      </c>
      <c r="F33" s="236">
        <v>565</v>
      </c>
      <c r="G33" s="246">
        <v>472</v>
      </c>
      <c r="H33" s="236">
        <v>33</v>
      </c>
      <c r="I33" s="236">
        <v>849</v>
      </c>
      <c r="J33" s="246">
        <v>481</v>
      </c>
      <c r="K33" s="236">
        <v>74</v>
      </c>
      <c r="L33" s="236">
        <v>848</v>
      </c>
      <c r="M33" s="246">
        <v>844</v>
      </c>
      <c r="N33" s="851" t="s">
        <v>93</v>
      </c>
      <c r="O33" s="236">
        <v>635</v>
      </c>
      <c r="P33" s="236">
        <v>62200</v>
      </c>
      <c r="Q33" s="246">
        <v>7672</v>
      </c>
      <c r="R33" s="236">
        <v>141</v>
      </c>
      <c r="S33" s="236">
        <v>9137</v>
      </c>
      <c r="T33" s="246">
        <v>1409</v>
      </c>
      <c r="U33" s="236">
        <v>2</v>
      </c>
      <c r="V33" s="236">
        <v>1110</v>
      </c>
      <c r="W33" s="246">
        <v>39</v>
      </c>
      <c r="X33" s="236">
        <v>19</v>
      </c>
      <c r="Y33" s="236">
        <v>957</v>
      </c>
      <c r="Z33" s="282">
        <v>155</v>
      </c>
    </row>
    <row r="34" spans="1:26" s="70" customFormat="1" ht="12.75" customHeight="1" x14ac:dyDescent="0.2">
      <c r="A34" s="751"/>
      <c r="B34" s="66">
        <v>1</v>
      </c>
      <c r="C34" s="67">
        <v>1</v>
      </c>
      <c r="D34" s="67">
        <v>1</v>
      </c>
      <c r="E34" s="68">
        <v>3.9320000000000001E-2</v>
      </c>
      <c r="F34" s="63">
        <v>7.4700000000000001E-3</v>
      </c>
      <c r="G34" s="63">
        <v>4.2630000000000001E-2</v>
      </c>
      <c r="H34" s="68">
        <v>3.5069999999999997E-2</v>
      </c>
      <c r="I34" s="63">
        <v>1.1220000000000001E-2</v>
      </c>
      <c r="J34" s="63">
        <v>4.3439999999999999E-2</v>
      </c>
      <c r="K34" s="68">
        <v>7.8640000000000002E-2</v>
      </c>
      <c r="L34" s="63">
        <v>1.1209999999999999E-2</v>
      </c>
      <c r="M34" s="69">
        <v>7.6230000000000006E-2</v>
      </c>
      <c r="N34" s="851"/>
      <c r="O34" s="68">
        <v>0.67481000000000002</v>
      </c>
      <c r="P34" s="63">
        <v>0.82203000000000004</v>
      </c>
      <c r="Q34" s="63">
        <v>0.69291999999999998</v>
      </c>
      <c r="R34" s="68">
        <v>0.14984</v>
      </c>
      <c r="S34" s="63">
        <v>0.12075</v>
      </c>
      <c r="T34" s="63">
        <v>0.12726000000000001</v>
      </c>
      <c r="U34" s="68">
        <v>2.1299999999999999E-3</v>
      </c>
      <c r="V34" s="63">
        <v>1.4670000000000001E-2</v>
      </c>
      <c r="W34" s="63">
        <v>3.5200000000000001E-3</v>
      </c>
      <c r="X34" s="68">
        <v>2.019E-2</v>
      </c>
      <c r="Y34" s="63">
        <v>1.265E-2</v>
      </c>
      <c r="Z34" s="75">
        <v>1.4E-2</v>
      </c>
    </row>
    <row r="35" spans="1:26" s="30" customFormat="1" ht="12.75" customHeight="1" x14ac:dyDescent="0.2">
      <c r="A35" s="768" t="s">
        <v>94</v>
      </c>
      <c r="B35" s="236">
        <v>138</v>
      </c>
      <c r="C35" s="236">
        <v>5982</v>
      </c>
      <c r="D35" s="246">
        <v>1081</v>
      </c>
      <c r="E35" s="236">
        <v>0</v>
      </c>
      <c r="F35" s="236">
        <v>0</v>
      </c>
      <c r="G35" s="246">
        <v>0</v>
      </c>
      <c r="H35" s="236">
        <v>0</v>
      </c>
      <c r="I35" s="236">
        <v>0</v>
      </c>
      <c r="J35" s="246">
        <v>0</v>
      </c>
      <c r="K35" s="236">
        <v>15</v>
      </c>
      <c r="L35" s="236">
        <v>157</v>
      </c>
      <c r="M35" s="246">
        <v>151</v>
      </c>
      <c r="N35" s="853" t="s">
        <v>94</v>
      </c>
      <c r="O35" s="236">
        <v>55</v>
      </c>
      <c r="P35" s="236">
        <v>3911</v>
      </c>
      <c r="Q35" s="246">
        <v>314</v>
      </c>
      <c r="R35" s="236">
        <v>66</v>
      </c>
      <c r="S35" s="236">
        <v>636</v>
      </c>
      <c r="T35" s="246">
        <v>594</v>
      </c>
      <c r="U35" s="236">
        <v>0</v>
      </c>
      <c r="V35" s="236">
        <v>0</v>
      </c>
      <c r="W35" s="246">
        <v>0</v>
      </c>
      <c r="X35" s="236">
        <v>2</v>
      </c>
      <c r="Y35" s="236">
        <v>1278</v>
      </c>
      <c r="Z35" s="282">
        <v>22</v>
      </c>
    </row>
    <row r="36" spans="1:26" s="70" customFormat="1" ht="12.75" customHeight="1" x14ac:dyDescent="0.2">
      <c r="A36" s="769"/>
      <c r="B36" s="295">
        <v>1</v>
      </c>
      <c r="C36" s="296">
        <v>1</v>
      </c>
      <c r="D36" s="296">
        <v>1</v>
      </c>
      <c r="E36" s="297" t="s">
        <v>498</v>
      </c>
      <c r="F36" s="298" t="s">
        <v>498</v>
      </c>
      <c r="G36" s="298" t="s">
        <v>498</v>
      </c>
      <c r="H36" s="297" t="s">
        <v>498</v>
      </c>
      <c r="I36" s="298" t="s">
        <v>498</v>
      </c>
      <c r="J36" s="298" t="s">
        <v>498</v>
      </c>
      <c r="K36" s="297">
        <v>0.1087</v>
      </c>
      <c r="L36" s="298">
        <v>2.6249999999999999E-2</v>
      </c>
      <c r="M36" s="299">
        <v>0.13969000000000001</v>
      </c>
      <c r="N36" s="854"/>
      <c r="O36" s="298">
        <v>0.39855000000000002</v>
      </c>
      <c r="P36" s="298">
        <v>0.65378999999999998</v>
      </c>
      <c r="Q36" s="298">
        <v>0.29047000000000001</v>
      </c>
      <c r="R36" s="297">
        <v>0.47826000000000002</v>
      </c>
      <c r="S36" s="298">
        <v>0.10632</v>
      </c>
      <c r="T36" s="298">
        <v>0.54949000000000003</v>
      </c>
      <c r="U36" s="297" t="s">
        <v>498</v>
      </c>
      <c r="V36" s="298" t="s">
        <v>498</v>
      </c>
      <c r="W36" s="298" t="s">
        <v>498</v>
      </c>
      <c r="X36" s="297">
        <v>1.4489999999999999E-2</v>
      </c>
      <c r="Y36" s="298">
        <v>0.21364</v>
      </c>
      <c r="Z36" s="312">
        <v>2.035E-2</v>
      </c>
    </row>
    <row r="37" spans="1:26" s="33" customFormat="1" ht="12.75" customHeight="1" x14ac:dyDescent="0.2">
      <c r="A37" s="810" t="s">
        <v>109</v>
      </c>
      <c r="B37" s="235">
        <v>18299</v>
      </c>
      <c r="C37" s="235">
        <v>993594</v>
      </c>
      <c r="D37" s="300">
        <v>197277</v>
      </c>
      <c r="E37" s="235">
        <v>1359</v>
      </c>
      <c r="F37" s="235">
        <v>29099</v>
      </c>
      <c r="G37" s="300">
        <v>19375</v>
      </c>
      <c r="H37" s="235">
        <v>902</v>
      </c>
      <c r="I37" s="235">
        <v>23955</v>
      </c>
      <c r="J37" s="300">
        <v>10033</v>
      </c>
      <c r="K37" s="235">
        <v>2490</v>
      </c>
      <c r="L37" s="235">
        <v>32671</v>
      </c>
      <c r="M37" s="300">
        <v>28618</v>
      </c>
      <c r="N37" s="864" t="s">
        <v>109</v>
      </c>
      <c r="O37" s="235">
        <v>5357</v>
      </c>
      <c r="P37" s="235">
        <v>418486</v>
      </c>
      <c r="Q37" s="300">
        <v>60273</v>
      </c>
      <c r="R37" s="235">
        <v>6282</v>
      </c>
      <c r="S37" s="235">
        <v>319260</v>
      </c>
      <c r="T37" s="300">
        <v>63462</v>
      </c>
      <c r="U37" s="235">
        <v>1346</v>
      </c>
      <c r="V37" s="235">
        <v>49516</v>
      </c>
      <c r="W37" s="300">
        <v>8358</v>
      </c>
      <c r="X37" s="235">
        <v>563</v>
      </c>
      <c r="Y37" s="235">
        <v>120607</v>
      </c>
      <c r="Z37" s="287">
        <v>7158</v>
      </c>
    </row>
    <row r="38" spans="1:26" s="71" customFormat="1" ht="12.75" customHeight="1" thickBot="1" x14ac:dyDescent="0.25">
      <c r="A38" s="811"/>
      <c r="B38" s="307">
        <v>1</v>
      </c>
      <c r="C38" s="308">
        <v>1</v>
      </c>
      <c r="D38" s="308">
        <v>1</v>
      </c>
      <c r="E38" s="309">
        <v>7.4270000000000003E-2</v>
      </c>
      <c r="F38" s="310">
        <v>2.929E-2</v>
      </c>
      <c r="G38" s="310">
        <v>9.8210000000000006E-2</v>
      </c>
      <c r="H38" s="309">
        <v>4.929E-2</v>
      </c>
      <c r="I38" s="310">
        <v>2.4109999999999999E-2</v>
      </c>
      <c r="J38" s="310">
        <v>5.0860000000000002E-2</v>
      </c>
      <c r="K38" s="309">
        <v>0.13607</v>
      </c>
      <c r="L38" s="310">
        <v>3.288E-2</v>
      </c>
      <c r="M38" s="504">
        <v>0.14507</v>
      </c>
      <c r="N38" s="856"/>
      <c r="O38" s="309">
        <v>0.29275000000000001</v>
      </c>
      <c r="P38" s="310">
        <v>0.42118</v>
      </c>
      <c r="Q38" s="310">
        <v>0.30552000000000001</v>
      </c>
      <c r="R38" s="309">
        <v>0.34329999999999999</v>
      </c>
      <c r="S38" s="310">
        <v>0.32131999999999999</v>
      </c>
      <c r="T38" s="310">
        <v>0.32168999999999998</v>
      </c>
      <c r="U38" s="309">
        <v>7.356E-2</v>
      </c>
      <c r="V38" s="310">
        <v>4.9840000000000002E-2</v>
      </c>
      <c r="W38" s="310">
        <v>4.2369999999999998E-2</v>
      </c>
      <c r="X38" s="309">
        <v>3.0769999999999999E-2</v>
      </c>
      <c r="Y38" s="310">
        <v>0.12138</v>
      </c>
      <c r="Z38" s="313">
        <v>3.628E-2</v>
      </c>
    </row>
    <row r="39" spans="1:26" x14ac:dyDescent="0.2">
      <c r="A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2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"&amp;Hilfswerte!O1&amp;"; Basis: "&amp;Tabelle1!$C$36&amp;" VHS."</f>
        <v>Anmerkungen. Datengrundlage: Volkshochschul-Statistik ; Basis: 869 VHS.</v>
      </c>
    </row>
    <row r="41" spans="1:26" s="77" customFormat="1" ht="11.25" hidden="1" customHeight="1" x14ac:dyDescent="0.55000000000000004">
      <c r="A41" s="76"/>
      <c r="N41" s="76"/>
    </row>
    <row r="42" spans="1:26" ht="12.75" customHeight="1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N42" s="705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t="12.75" customHeight="1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N43" s="700" t="s">
        <v>515</v>
      </c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Y43" s="701"/>
    </row>
    <row r="44" spans="1:26" ht="12.75" customHeight="1" x14ac:dyDescent="0.2">
      <c r="A44" s="700" t="s">
        <v>516</v>
      </c>
      <c r="B44" s="701"/>
      <c r="C44" s="701"/>
      <c r="D44" s="701"/>
      <c r="E44" s="702" t="s">
        <v>503</v>
      </c>
      <c r="F44" s="702"/>
      <c r="G44" s="702"/>
      <c r="H44" s="701"/>
      <c r="I44" s="701"/>
      <c r="J44" s="701"/>
      <c r="K44" s="701"/>
      <c r="L44" s="701"/>
      <c r="N44" s="700" t="s">
        <v>516</v>
      </c>
      <c r="O44" s="701"/>
      <c r="P44" s="701"/>
      <c r="Q44" s="701"/>
      <c r="R44" s="781" t="s">
        <v>503</v>
      </c>
      <c r="S44" s="781"/>
      <c r="T44" s="781"/>
      <c r="U44" s="701"/>
      <c r="V44" s="701"/>
      <c r="W44" s="701"/>
      <c r="X44" s="701"/>
      <c r="Y44" s="701"/>
    </row>
    <row r="45" spans="1:26" ht="12.75" customHeight="1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N45" s="703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</row>
    <row r="46" spans="1:26" ht="12.75" customHeight="1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N46" s="704" t="s">
        <v>517</v>
      </c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</row>
  </sheetData>
  <mergeCells count="50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N17:N18"/>
    <mergeCell ref="A19:A20"/>
    <mergeCell ref="N19:N20"/>
    <mergeCell ref="A21:A22"/>
    <mergeCell ref="N21:N22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R44:T44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A15:A16"/>
    <mergeCell ref="N15:N16"/>
    <mergeCell ref="A13:A14"/>
    <mergeCell ref="N13:N14"/>
    <mergeCell ref="A17:A18"/>
  </mergeCells>
  <conditionalFormatting sqref="A6 A8 A10 A12 A14 A16 A18 A20 A22 A24 A26 A28 A30 A32 A34 A36">
    <cfRule type="cellIs" dxfId="473" priority="412" stopIfTrue="1" operator="equal">
      <formula>1</formula>
    </cfRule>
    <cfRule type="cellIs" dxfId="472" priority="413" stopIfTrue="1" operator="lessThan">
      <formula>0.0005</formula>
    </cfRule>
  </conditionalFormatting>
  <conditionalFormatting sqref="A5:Z5">
    <cfRule type="cellIs" dxfId="471" priority="193" stopIfTrue="1" operator="equal">
      <formula>0</formula>
    </cfRule>
  </conditionalFormatting>
  <conditionalFormatting sqref="A9:Z9">
    <cfRule type="cellIs" dxfId="470" priority="169" stopIfTrue="1" operator="equal">
      <formula>0</formula>
    </cfRule>
  </conditionalFormatting>
  <conditionalFormatting sqref="A11:Z11">
    <cfRule type="cellIs" dxfId="469" priority="157" stopIfTrue="1" operator="equal">
      <formula>0</formula>
    </cfRule>
  </conditionalFormatting>
  <conditionalFormatting sqref="A13:Z13">
    <cfRule type="cellIs" dxfId="468" priority="145" stopIfTrue="1" operator="equal">
      <formula>0</formula>
    </cfRule>
  </conditionalFormatting>
  <conditionalFormatting sqref="A15:Z15">
    <cfRule type="cellIs" dxfId="467" priority="133" stopIfTrue="1" operator="equal">
      <formula>0</formula>
    </cfRule>
  </conditionalFormatting>
  <conditionalFormatting sqref="A17:Z17">
    <cfRule type="cellIs" dxfId="466" priority="121" stopIfTrue="1" operator="equal">
      <formula>0</formula>
    </cfRule>
  </conditionalFormatting>
  <conditionalFormatting sqref="A19:Z19">
    <cfRule type="cellIs" dxfId="465" priority="109" stopIfTrue="1" operator="equal">
      <formula>0</formula>
    </cfRule>
  </conditionalFormatting>
  <conditionalFormatting sqref="A21:Z21">
    <cfRule type="cellIs" dxfId="464" priority="97" stopIfTrue="1" operator="equal">
      <formula>0</formula>
    </cfRule>
  </conditionalFormatting>
  <conditionalFormatting sqref="A23:Z23">
    <cfRule type="cellIs" dxfId="463" priority="85" stopIfTrue="1" operator="equal">
      <formula>0</formula>
    </cfRule>
  </conditionalFormatting>
  <conditionalFormatting sqref="A25:Z25">
    <cfRule type="cellIs" dxfId="462" priority="73" stopIfTrue="1" operator="equal">
      <formula>0</formula>
    </cfRule>
  </conditionalFormatting>
  <conditionalFormatting sqref="A27:Z27">
    <cfRule type="cellIs" dxfId="461" priority="61" stopIfTrue="1" operator="equal">
      <formula>0</formula>
    </cfRule>
  </conditionalFormatting>
  <conditionalFormatting sqref="A29:Z29">
    <cfRule type="cellIs" dxfId="460" priority="49" stopIfTrue="1" operator="equal">
      <formula>0</formula>
    </cfRule>
  </conditionalFormatting>
  <conditionalFormatting sqref="A31:Z31">
    <cfRule type="cellIs" dxfId="459" priority="37" stopIfTrue="1" operator="equal">
      <formula>0</formula>
    </cfRule>
  </conditionalFormatting>
  <conditionalFormatting sqref="A33:Z33">
    <cfRule type="cellIs" dxfId="458" priority="25" stopIfTrue="1" operator="equal">
      <formula>0</formula>
    </cfRule>
  </conditionalFormatting>
  <conditionalFormatting sqref="A35:Z35">
    <cfRule type="cellIs" dxfId="457" priority="13" stopIfTrue="1" operator="equal">
      <formula>0</formula>
    </cfRule>
  </conditionalFormatting>
  <conditionalFormatting sqref="B7:M7">
    <cfRule type="cellIs" dxfId="456" priority="385" stopIfTrue="1" operator="equal">
      <formula>0</formula>
    </cfRule>
  </conditionalFormatting>
  <conditionalFormatting sqref="B37:M37">
    <cfRule type="cellIs" dxfId="455" priority="205" stopIfTrue="1" operator="equal">
      <formula>0</formula>
    </cfRule>
  </conditionalFormatting>
  <conditionalFormatting sqref="N6 N8 N10 N12 N14 N16 N18 N20 N22 N24 N26 N28 N30 N32 N34 N36">
    <cfRule type="cellIs" dxfId="454" priority="409" stopIfTrue="1" operator="equal">
      <formula>1</formula>
    </cfRule>
    <cfRule type="cellIs" dxfId="453" priority="410" stopIfTrue="1" operator="lessThan">
      <formula>0.0005</formula>
    </cfRule>
  </conditionalFormatting>
  <conditionalFormatting sqref="O7:Z7">
    <cfRule type="cellIs" dxfId="452" priority="181" stopIfTrue="1" operator="equal">
      <formula>0</formula>
    </cfRule>
  </conditionalFormatting>
  <conditionalFormatting sqref="O37:Z37">
    <cfRule type="cellIs" dxfId="451" priority="1" stopIfTrue="1" operator="equal">
      <formula>0</formula>
    </cfRule>
  </conditionalFormatting>
  <hyperlinks>
    <hyperlink ref="E44" r:id="rId1" xr:uid="{4F7C13D2-0597-4575-AF36-F8D70C0647EC}"/>
    <hyperlink ref="E44:G44" r:id="rId2" display="http://dx.doi.org/10.4232/1.14582 " xr:uid="{148AD836-34AF-4FCD-9A42-0052B1A8567D}"/>
    <hyperlink ref="A46" r:id="rId3" display="Publikation und Tabellen stehen unter der Lizenz CC BY-SA DEED 4.0." xr:uid="{A7B16E8F-58F6-4516-9DE2-431CD76989D1}"/>
    <hyperlink ref="R44" r:id="rId4" xr:uid="{0C208068-21A9-4E4F-8FFF-F576EA3F392F}"/>
    <hyperlink ref="R44:T44" r:id="rId5" display="http://dx.doi.org/10.4232/1.14582 " xr:uid="{926899DA-E109-48CA-8082-5FDB73AB2956}"/>
    <hyperlink ref="N46" r:id="rId6" display="Publikation und Tabellen stehen unter der Lizenz CC BY-SA DEED 4.0." xr:uid="{92988780-1901-450A-8437-52A8F1463188}"/>
  </hyperlinks>
  <pageMargins left="0.78740157480314965" right="0.78740157480314965" top="0.98425196850393704" bottom="0.98425196850393704" header="0.51181102362204722" footer="0.51181102362204722"/>
  <pageSetup paperSize="9" scale="80" orientation="portrait" r:id="rId7"/>
  <headerFooter scaleWithDoc="0" alignWithMargins="0"/>
  <colBreaks count="2" manualBreakCount="2">
    <brk id="13" max="45" man="1"/>
    <brk id="26" max="39" man="1"/>
  </colBreaks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DED6-60A3-436C-AB9A-85C6E722722B}">
  <dimension ref="A5:G27"/>
  <sheetViews>
    <sheetView tabSelected="1" view="pageBreakPreview" zoomScaleNormal="100" zoomScaleSheetLayoutView="100" workbookViewId="0"/>
  </sheetViews>
  <sheetFormatPr baseColWidth="10" defaultRowHeight="12.75" x14ac:dyDescent="0.2"/>
  <cols>
    <col min="1" max="2" width="11.42578125" style="677"/>
    <col min="3" max="3" width="8.42578125" style="677" customWidth="1"/>
    <col min="4" max="7" width="11.42578125" style="677"/>
  </cols>
  <sheetData>
    <row r="5" spans="1:7" ht="33.75" x14ac:dyDescent="0.5">
      <c r="A5" s="722" t="s">
        <v>500</v>
      </c>
      <c r="B5" s="722"/>
      <c r="C5" s="722"/>
      <c r="D5" s="722" t="s">
        <v>500</v>
      </c>
      <c r="E5" s="722"/>
      <c r="F5" s="722"/>
      <c r="G5" s="722"/>
    </row>
    <row r="6" spans="1:7" x14ac:dyDescent="0.2">
      <c r="A6" s="676"/>
    </row>
    <row r="7" spans="1:7" ht="45.75" x14ac:dyDescent="0.65">
      <c r="A7" s="723" t="s">
        <v>501</v>
      </c>
      <c r="B7" s="723"/>
      <c r="C7" s="723"/>
      <c r="D7" s="723"/>
      <c r="E7" s="723"/>
      <c r="F7" s="723"/>
      <c r="G7" s="723"/>
    </row>
    <row r="9" spans="1:7" ht="33.75" x14ac:dyDescent="0.5">
      <c r="A9" s="722" t="str">
        <f>"Berichtsjahr " &amp; 2019</f>
        <v>Berichtsjahr 2019</v>
      </c>
      <c r="B9" s="722"/>
      <c r="C9" s="722"/>
      <c r="D9" s="722"/>
      <c r="E9" s="722"/>
      <c r="F9" s="722"/>
      <c r="G9" s="722"/>
    </row>
    <row r="10" spans="1:7" ht="33.75" x14ac:dyDescent="0.5">
      <c r="A10" s="678"/>
      <c r="B10" s="678"/>
      <c r="C10" s="678"/>
      <c r="D10" s="678"/>
      <c r="E10" s="678"/>
      <c r="F10" s="678"/>
      <c r="G10" s="678"/>
    </row>
    <row r="11" spans="1:7" x14ac:dyDescent="0.2">
      <c r="A11" s="724" t="s">
        <v>507</v>
      </c>
      <c r="B11" s="724"/>
      <c r="C11" s="724"/>
      <c r="D11" s="724"/>
      <c r="E11" s="724"/>
      <c r="F11" s="724"/>
      <c r="G11" s="724"/>
    </row>
    <row r="12" spans="1:7" x14ac:dyDescent="0.2">
      <c r="A12" s="724"/>
      <c r="B12" s="724"/>
      <c r="C12" s="724"/>
      <c r="D12" s="724"/>
      <c r="E12" s="724"/>
      <c r="F12" s="724"/>
      <c r="G12" s="724"/>
    </row>
    <row r="13" spans="1:7" ht="25.5" x14ac:dyDescent="0.35">
      <c r="A13" s="679"/>
      <c r="C13" s="679"/>
      <c r="E13" s="680"/>
      <c r="G13" s="680"/>
    </row>
    <row r="14" spans="1:7" ht="25.5" x14ac:dyDescent="0.35">
      <c r="A14" s="679"/>
      <c r="C14" s="679"/>
      <c r="E14" s="680"/>
      <c r="G14" s="680"/>
    </row>
    <row r="15" spans="1:7" ht="25.5" x14ac:dyDescent="0.35">
      <c r="A15" s="679"/>
      <c r="C15" s="679"/>
      <c r="E15" s="680"/>
      <c r="G15" s="680"/>
    </row>
    <row r="16" spans="1:7" ht="33" customHeight="1" x14ac:dyDescent="0.2">
      <c r="A16" s="725" t="s">
        <v>502</v>
      </c>
      <c r="B16" s="726"/>
      <c r="C16" s="726"/>
      <c r="D16" s="726"/>
      <c r="E16" s="726"/>
      <c r="F16" s="726"/>
      <c r="G16" s="727"/>
    </row>
    <row r="17" spans="1:7" ht="15.75" x14ac:dyDescent="0.2">
      <c r="A17" s="717" t="s">
        <v>503</v>
      </c>
      <c r="B17" s="718"/>
      <c r="C17" s="718"/>
      <c r="D17" s="718"/>
      <c r="E17" s="681"/>
      <c r="F17" s="681"/>
      <c r="G17" s="682"/>
    </row>
    <row r="18" spans="1:7" ht="15.75" x14ac:dyDescent="0.2">
      <c r="A18" s="691"/>
      <c r="B18" s="692"/>
      <c r="C18" s="692"/>
      <c r="D18" s="692"/>
      <c r="E18" s="681"/>
      <c r="F18" s="681"/>
      <c r="G18" s="682"/>
    </row>
    <row r="19" spans="1:7" ht="15.75" x14ac:dyDescent="0.2">
      <c r="A19" s="683" t="s">
        <v>504</v>
      </c>
      <c r="B19" s="684"/>
      <c r="C19" s="684"/>
      <c r="D19" s="684"/>
      <c r="E19" s="684"/>
      <c r="F19" s="684"/>
      <c r="G19" s="685"/>
    </row>
    <row r="20" spans="1:7" ht="15.75" x14ac:dyDescent="0.2">
      <c r="A20" s="686" t="s">
        <v>505</v>
      </c>
      <c r="B20" s="687"/>
      <c r="C20" s="687"/>
      <c r="D20" s="688" t="s">
        <v>506</v>
      </c>
      <c r="E20" s="689"/>
      <c r="F20" s="689"/>
      <c r="G20" s="690"/>
    </row>
    <row r="21" spans="1:7" x14ac:dyDescent="0.2">
      <c r="A21" s="719"/>
      <c r="B21" s="719"/>
      <c r="C21" s="720"/>
      <c r="D21" s="721"/>
      <c r="E21" s="721"/>
      <c r="F21" s="721"/>
      <c r="G21" s="721"/>
    </row>
    <row r="22" spans="1:7" x14ac:dyDescent="0.2">
      <c r="A22" s="719"/>
      <c r="B22" s="719"/>
      <c r="C22" s="721"/>
      <c r="D22" s="721"/>
      <c r="E22" s="721"/>
      <c r="F22" s="721"/>
      <c r="G22" s="721"/>
    </row>
    <row r="23" spans="1:7" x14ac:dyDescent="0.2">
      <c r="A23" s="719"/>
      <c r="B23" s="719"/>
      <c r="C23" s="720"/>
      <c r="D23" s="720"/>
      <c r="E23" s="720"/>
      <c r="F23" s="720"/>
      <c r="G23" s="720"/>
    </row>
    <row r="24" spans="1:7" x14ac:dyDescent="0.2">
      <c r="A24" s="719"/>
      <c r="B24" s="719"/>
      <c r="C24" s="720"/>
      <c r="D24" s="720"/>
      <c r="E24" s="720"/>
      <c r="F24" s="720"/>
      <c r="G24" s="720"/>
    </row>
    <row r="25" spans="1:7" ht="16.5" x14ac:dyDescent="0.2">
      <c r="A25" s="719"/>
      <c r="B25" s="719"/>
      <c r="C25" s="720"/>
      <c r="D25" s="721"/>
      <c r="E25" s="721"/>
      <c r="F25" s="721"/>
      <c r="G25" s="721"/>
    </row>
    <row r="26" spans="1:7" ht="16.5" x14ac:dyDescent="0.2">
      <c r="A26" s="719"/>
      <c r="B26" s="719"/>
      <c r="C26" s="720"/>
      <c r="D26" s="721"/>
      <c r="E26" s="721"/>
      <c r="F26" s="721"/>
      <c r="G26" s="721"/>
    </row>
    <row r="27" spans="1:7" ht="16.5" x14ac:dyDescent="0.2">
      <c r="A27" s="719"/>
      <c r="B27" s="719"/>
      <c r="C27" s="720"/>
      <c r="D27" s="721"/>
      <c r="E27" s="721"/>
      <c r="F27" s="721"/>
      <c r="G27" s="721"/>
    </row>
  </sheetData>
  <mergeCells count="16">
    <mergeCell ref="A5:G5"/>
    <mergeCell ref="A7:G7"/>
    <mergeCell ref="A9:G9"/>
    <mergeCell ref="A11:G12"/>
    <mergeCell ref="A16:G16"/>
    <mergeCell ref="A17:D17"/>
    <mergeCell ref="A26:B26"/>
    <mergeCell ref="C26:G26"/>
    <mergeCell ref="A27:B27"/>
    <mergeCell ref="C27:G27"/>
    <mergeCell ref="A21:B22"/>
    <mergeCell ref="C21:G22"/>
    <mergeCell ref="A23:B24"/>
    <mergeCell ref="C23:G24"/>
    <mergeCell ref="A25:B25"/>
    <mergeCell ref="C25:G25"/>
  </mergeCells>
  <hyperlinks>
    <hyperlink ref="D20" r:id="rId1" xr:uid="{88D0B21B-8882-4EE7-8906-3D67C6ADABCE}"/>
    <hyperlink ref="A17" r:id="rId2" xr:uid="{E3FE642F-3480-40D2-B32C-62A4B21F8B2E}"/>
  </hyperlink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25AA-31C0-484E-993B-95322813C9EA}">
  <dimension ref="A1:AF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4" customWidth="1"/>
    <col min="2" max="2" width="6.42578125" style="24" customWidth="1"/>
    <col min="3" max="3" width="7.7109375" style="24" customWidth="1"/>
    <col min="4" max="4" width="8" style="24" customWidth="1"/>
    <col min="5" max="5" width="6.28515625" style="24" customWidth="1"/>
    <col min="6" max="6" width="7.140625" style="24" customWidth="1"/>
    <col min="7" max="7" width="7.7109375" style="24" customWidth="1"/>
    <col min="8" max="8" width="6.5703125" style="24" customWidth="1"/>
    <col min="9" max="9" width="7.85546875" style="24" customWidth="1"/>
    <col min="10" max="10" width="8" style="24" customWidth="1"/>
    <col min="11" max="11" width="6.5703125" style="24" customWidth="1"/>
    <col min="12" max="12" width="7.85546875" style="24" customWidth="1"/>
    <col min="13" max="13" width="8" style="24" customWidth="1"/>
    <col min="14" max="14" width="14.42578125" style="24" customWidth="1"/>
    <col min="15" max="15" width="6.5703125" style="24" customWidth="1"/>
    <col min="16" max="16" width="7.85546875" style="24" customWidth="1"/>
    <col min="17" max="17" width="8" style="24" customWidth="1"/>
    <col min="18" max="18" width="6.5703125" style="24" customWidth="1"/>
    <col min="19" max="19" width="7.85546875" style="24" customWidth="1"/>
    <col min="20" max="20" width="8" style="24" customWidth="1"/>
    <col min="21" max="21" width="6.5703125" style="24" customWidth="1"/>
    <col min="22" max="22" width="7.85546875" style="24" customWidth="1"/>
    <col min="23" max="26" width="8" style="24" customWidth="1"/>
    <col min="27" max="27" width="6.5703125" style="24" customWidth="1"/>
    <col min="28" max="28" width="8.7109375" style="24" customWidth="1"/>
    <col min="29" max="29" width="8" style="24" customWidth="1"/>
    <col min="30" max="16384" width="11.42578125" style="24"/>
  </cols>
  <sheetData>
    <row r="1" spans="1:32" s="23" customFormat="1" ht="39.950000000000003" customHeight="1" thickBot="1" x14ac:dyDescent="0.25">
      <c r="A1" s="859" t="str">
        <f>"Tabelle 8.3: Kurse, Unterrichtsstunden und Belegungen nach Ländern und Programmbereichen " &amp;Hilfswerte!B1&amp; " - Berufsbezogene Kurse"</f>
        <v>Tabelle 8.3: Kurse, Unterrichtsstunden und Belegungen nach Ländern und Programmbereichen 2019 - Berufsbezogene Kurse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1"/>
      <c r="N1" s="859" t="str">
        <f>"noch Tabelle 8.3: Kurse, Unterrichtsstunden und  Belegungen nach Ländern und Programmbereichen " &amp;Hilfswerte!B1&amp; " - Berufsbezogene Kurse"</f>
        <v>noch Tabelle 8.3: Kurse, Unterrichtsstunden und  Belegungen nach Ländern und Programmbereichen 2019 - Berufsbezogene Kurse</v>
      </c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1"/>
      <c r="AA1" s="55"/>
      <c r="AB1" s="55"/>
      <c r="AC1" s="55"/>
    </row>
    <row r="2" spans="1:32" s="23" customFormat="1" ht="14.25" customHeight="1" x14ac:dyDescent="0.2">
      <c r="A2" s="770" t="s">
        <v>14</v>
      </c>
      <c r="B2" s="830" t="s">
        <v>61</v>
      </c>
      <c r="C2" s="841"/>
      <c r="D2" s="857"/>
      <c r="E2" s="838" t="s">
        <v>59</v>
      </c>
      <c r="F2" s="838"/>
      <c r="G2" s="838"/>
      <c r="H2" s="838"/>
      <c r="I2" s="838"/>
      <c r="J2" s="838"/>
      <c r="K2" s="838"/>
      <c r="L2" s="838"/>
      <c r="M2" s="843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32" s="64" customFormat="1" ht="39.75" customHeight="1" x14ac:dyDescent="0.2">
      <c r="A3" s="771"/>
      <c r="B3" s="831"/>
      <c r="C3" s="842"/>
      <c r="D3" s="858"/>
      <c r="E3" s="763" t="s">
        <v>1</v>
      </c>
      <c r="F3" s="763"/>
      <c r="G3" s="764"/>
      <c r="H3" s="848" t="s">
        <v>2</v>
      </c>
      <c r="I3" s="763"/>
      <c r="J3" s="764"/>
      <c r="K3" s="848" t="s">
        <v>21</v>
      </c>
      <c r="L3" s="763"/>
      <c r="M3" s="764"/>
      <c r="N3" s="862"/>
      <c r="O3" s="852" t="s">
        <v>22</v>
      </c>
      <c r="P3" s="852"/>
      <c r="Q3" s="852"/>
      <c r="R3" s="852" t="s">
        <v>382</v>
      </c>
      <c r="S3" s="852"/>
      <c r="T3" s="852"/>
      <c r="U3" s="852" t="s">
        <v>433</v>
      </c>
      <c r="V3" s="852"/>
      <c r="W3" s="848"/>
      <c r="X3" s="848" t="s">
        <v>43</v>
      </c>
      <c r="Y3" s="763"/>
      <c r="Z3" s="765"/>
      <c r="AB3" s="849"/>
      <c r="AC3" s="849"/>
      <c r="AD3" s="849"/>
      <c r="AE3" s="849"/>
      <c r="AF3" s="849"/>
    </row>
    <row r="4" spans="1:32" ht="48" x14ac:dyDescent="0.2">
      <c r="A4" s="772"/>
      <c r="B4" s="293" t="s">
        <v>18</v>
      </c>
      <c r="C4" s="292" t="s">
        <v>19</v>
      </c>
      <c r="D4" s="293" t="s">
        <v>20</v>
      </c>
      <c r="E4" s="315" t="s">
        <v>18</v>
      </c>
      <c r="F4" s="292" t="s">
        <v>19</v>
      </c>
      <c r="G4" s="293" t="s">
        <v>20</v>
      </c>
      <c r="H4" s="292" t="s">
        <v>18</v>
      </c>
      <c r="I4" s="292" t="s">
        <v>19</v>
      </c>
      <c r="J4" s="293" t="s">
        <v>20</v>
      </c>
      <c r="K4" s="292" t="s">
        <v>18</v>
      </c>
      <c r="L4" s="292" t="s">
        <v>19</v>
      </c>
      <c r="M4" s="293" t="s">
        <v>20</v>
      </c>
      <c r="N4" s="863"/>
      <c r="O4" s="292" t="s">
        <v>18</v>
      </c>
      <c r="P4" s="292" t="s">
        <v>19</v>
      </c>
      <c r="Q4" s="293" t="s">
        <v>20</v>
      </c>
      <c r="R4" s="292" t="s">
        <v>18</v>
      </c>
      <c r="S4" s="292" t="s">
        <v>19</v>
      </c>
      <c r="T4" s="293" t="s">
        <v>20</v>
      </c>
      <c r="U4" s="292" t="s">
        <v>18</v>
      </c>
      <c r="V4" s="292" t="s">
        <v>19</v>
      </c>
      <c r="W4" s="292" t="s">
        <v>20</v>
      </c>
      <c r="X4" s="292" t="s">
        <v>18</v>
      </c>
      <c r="Y4" s="292" t="s">
        <v>19</v>
      </c>
      <c r="Z4" s="314" t="s">
        <v>20</v>
      </c>
      <c r="AB4" s="849"/>
      <c r="AC4" s="849"/>
      <c r="AD4" s="849"/>
      <c r="AE4" s="849"/>
      <c r="AF4" s="849"/>
    </row>
    <row r="5" spans="1:32" s="30" customFormat="1" ht="12.75" customHeight="1" x14ac:dyDescent="0.2">
      <c r="A5" s="752" t="s">
        <v>79</v>
      </c>
      <c r="B5" s="236">
        <v>33361</v>
      </c>
      <c r="C5" s="236">
        <v>789804</v>
      </c>
      <c r="D5" s="246">
        <v>340783</v>
      </c>
      <c r="E5" s="236">
        <v>842</v>
      </c>
      <c r="F5" s="236">
        <v>9674</v>
      </c>
      <c r="G5" s="246">
        <v>10272</v>
      </c>
      <c r="H5" s="236">
        <v>855</v>
      </c>
      <c r="I5" s="236">
        <v>19508</v>
      </c>
      <c r="J5" s="246">
        <v>7836</v>
      </c>
      <c r="K5" s="236">
        <v>18860</v>
      </c>
      <c r="L5" s="236">
        <v>303854</v>
      </c>
      <c r="M5" s="246">
        <v>215863</v>
      </c>
      <c r="N5" s="850" t="s">
        <v>79</v>
      </c>
      <c r="O5" s="236">
        <v>5981</v>
      </c>
      <c r="P5" s="236">
        <v>310867</v>
      </c>
      <c r="Q5" s="246">
        <v>55806</v>
      </c>
      <c r="R5" s="236">
        <v>6592</v>
      </c>
      <c r="S5" s="236">
        <v>130831</v>
      </c>
      <c r="T5" s="246">
        <v>49239</v>
      </c>
      <c r="U5" s="236">
        <v>91</v>
      </c>
      <c r="V5" s="236">
        <v>5409</v>
      </c>
      <c r="W5" s="246">
        <v>794</v>
      </c>
      <c r="X5" s="236">
        <v>140</v>
      </c>
      <c r="Y5" s="236">
        <v>9661</v>
      </c>
      <c r="Z5" s="282">
        <v>973</v>
      </c>
      <c r="AB5" s="849"/>
      <c r="AC5" s="849"/>
      <c r="AD5" s="849"/>
      <c r="AE5" s="849"/>
      <c r="AF5" s="849"/>
    </row>
    <row r="6" spans="1:32" s="30" customFormat="1" ht="12.75" customHeight="1" x14ac:dyDescent="0.2">
      <c r="A6" s="751"/>
      <c r="B6" s="66">
        <v>1</v>
      </c>
      <c r="C6" s="67">
        <v>1</v>
      </c>
      <c r="D6" s="67">
        <v>1</v>
      </c>
      <c r="E6" s="68">
        <v>2.5239999999999999E-2</v>
      </c>
      <c r="F6" s="63">
        <v>1.225E-2</v>
      </c>
      <c r="G6" s="63">
        <v>3.014E-2</v>
      </c>
      <c r="H6" s="68">
        <v>2.563E-2</v>
      </c>
      <c r="I6" s="63">
        <v>2.47E-2</v>
      </c>
      <c r="J6" s="63">
        <v>2.299E-2</v>
      </c>
      <c r="K6" s="68">
        <v>0.56533</v>
      </c>
      <c r="L6" s="63">
        <v>0.38472000000000001</v>
      </c>
      <c r="M6" s="69">
        <v>0.63343000000000005</v>
      </c>
      <c r="N6" s="851"/>
      <c r="O6" s="68">
        <v>0.17927999999999999</v>
      </c>
      <c r="P6" s="63">
        <v>0.39360000000000001</v>
      </c>
      <c r="Q6" s="63">
        <v>0.16375999999999999</v>
      </c>
      <c r="R6" s="68">
        <v>0.1976</v>
      </c>
      <c r="S6" s="63">
        <v>0.16564999999999999</v>
      </c>
      <c r="T6" s="63">
        <v>0.14449000000000001</v>
      </c>
      <c r="U6" s="68">
        <v>2.7299999999999998E-3</v>
      </c>
      <c r="V6" s="63">
        <v>6.8500000000000002E-3</v>
      </c>
      <c r="W6" s="63">
        <v>2.33E-3</v>
      </c>
      <c r="X6" s="68">
        <v>4.1999999999999997E-3</v>
      </c>
      <c r="Y6" s="63">
        <v>1.223E-2</v>
      </c>
      <c r="Z6" s="75">
        <v>2.8600000000000001E-3</v>
      </c>
      <c r="AB6" s="849"/>
      <c r="AC6" s="849"/>
      <c r="AD6" s="849"/>
      <c r="AE6" s="849"/>
      <c r="AF6" s="849"/>
    </row>
    <row r="7" spans="1:32" s="30" customFormat="1" ht="12.75" customHeight="1" x14ac:dyDescent="0.2">
      <c r="A7" s="751" t="s">
        <v>80</v>
      </c>
      <c r="B7" s="236">
        <v>9424</v>
      </c>
      <c r="C7" s="236">
        <v>267882</v>
      </c>
      <c r="D7" s="246">
        <v>72389</v>
      </c>
      <c r="E7" s="236">
        <v>322</v>
      </c>
      <c r="F7" s="236">
        <v>4826</v>
      </c>
      <c r="G7" s="246">
        <v>2862</v>
      </c>
      <c r="H7" s="236">
        <v>94</v>
      </c>
      <c r="I7" s="236">
        <v>1126</v>
      </c>
      <c r="J7" s="246">
        <v>683</v>
      </c>
      <c r="K7" s="236">
        <v>83</v>
      </c>
      <c r="L7" s="236">
        <v>7296</v>
      </c>
      <c r="M7" s="246">
        <v>983</v>
      </c>
      <c r="N7" s="851" t="s">
        <v>80</v>
      </c>
      <c r="O7" s="236">
        <v>1384</v>
      </c>
      <c r="P7" s="236">
        <v>83018</v>
      </c>
      <c r="Q7" s="246">
        <v>13032</v>
      </c>
      <c r="R7" s="236">
        <v>7226</v>
      </c>
      <c r="S7" s="236">
        <v>153256</v>
      </c>
      <c r="T7" s="246">
        <v>53060</v>
      </c>
      <c r="U7" s="236">
        <v>275</v>
      </c>
      <c r="V7" s="236">
        <v>4422</v>
      </c>
      <c r="W7" s="246">
        <v>1217</v>
      </c>
      <c r="X7" s="236">
        <v>40</v>
      </c>
      <c r="Y7" s="236">
        <v>13938</v>
      </c>
      <c r="Z7" s="282">
        <v>552</v>
      </c>
      <c r="AB7" s="849"/>
      <c r="AC7" s="849"/>
      <c r="AD7" s="849"/>
      <c r="AE7" s="849"/>
      <c r="AF7" s="849"/>
    </row>
    <row r="8" spans="1:32" s="70" customFormat="1" ht="12.75" customHeight="1" x14ac:dyDescent="0.2">
      <c r="A8" s="751"/>
      <c r="B8" s="66">
        <v>1</v>
      </c>
      <c r="C8" s="67">
        <v>1</v>
      </c>
      <c r="D8" s="67">
        <v>1</v>
      </c>
      <c r="E8" s="68">
        <v>3.4169999999999999E-2</v>
      </c>
      <c r="F8" s="63">
        <v>1.8020000000000001E-2</v>
      </c>
      <c r="G8" s="63">
        <v>3.9539999999999999E-2</v>
      </c>
      <c r="H8" s="68">
        <v>9.9699999999999997E-3</v>
      </c>
      <c r="I8" s="63">
        <v>4.1999999999999997E-3</v>
      </c>
      <c r="J8" s="63">
        <v>9.4400000000000005E-3</v>
      </c>
      <c r="K8" s="68">
        <v>8.8100000000000001E-3</v>
      </c>
      <c r="L8" s="63">
        <v>2.724E-2</v>
      </c>
      <c r="M8" s="69">
        <v>1.358E-2</v>
      </c>
      <c r="N8" s="851"/>
      <c r="O8" s="68">
        <v>0.14685999999999999</v>
      </c>
      <c r="P8" s="63">
        <v>0.30991000000000002</v>
      </c>
      <c r="Q8" s="63">
        <v>0.18003</v>
      </c>
      <c r="R8" s="68">
        <v>0.76676999999999995</v>
      </c>
      <c r="S8" s="63">
        <v>0.57210000000000005</v>
      </c>
      <c r="T8" s="63">
        <v>0.73297999999999996</v>
      </c>
      <c r="U8" s="68">
        <v>2.9180000000000001E-2</v>
      </c>
      <c r="V8" s="63">
        <v>1.651E-2</v>
      </c>
      <c r="W8" s="63">
        <v>1.6809999999999999E-2</v>
      </c>
      <c r="X8" s="68">
        <v>4.2399999999999998E-3</v>
      </c>
      <c r="Y8" s="63">
        <v>5.203E-2</v>
      </c>
      <c r="Z8" s="75">
        <v>7.6299999999999996E-3</v>
      </c>
      <c r="AB8" s="849"/>
      <c r="AC8" s="849"/>
      <c r="AD8" s="849"/>
      <c r="AE8" s="849"/>
      <c r="AF8" s="849"/>
    </row>
    <row r="9" spans="1:32" s="30" customFormat="1" ht="12.75" customHeight="1" x14ac:dyDescent="0.2">
      <c r="A9" s="751" t="s">
        <v>81</v>
      </c>
      <c r="B9" s="236">
        <v>5095</v>
      </c>
      <c r="C9" s="236">
        <v>197253</v>
      </c>
      <c r="D9" s="246">
        <v>49268</v>
      </c>
      <c r="E9" s="236">
        <v>31</v>
      </c>
      <c r="F9" s="236">
        <v>515</v>
      </c>
      <c r="G9" s="246">
        <v>257</v>
      </c>
      <c r="H9" s="236">
        <v>117</v>
      </c>
      <c r="I9" s="236">
        <v>2987</v>
      </c>
      <c r="J9" s="246">
        <v>1320</v>
      </c>
      <c r="K9" s="236">
        <v>50</v>
      </c>
      <c r="L9" s="236">
        <v>867</v>
      </c>
      <c r="M9" s="246">
        <v>326</v>
      </c>
      <c r="N9" s="851" t="s">
        <v>81</v>
      </c>
      <c r="O9" s="236">
        <v>3328</v>
      </c>
      <c r="P9" s="236">
        <v>150637</v>
      </c>
      <c r="Q9" s="246">
        <v>34036</v>
      </c>
      <c r="R9" s="236">
        <v>1504</v>
      </c>
      <c r="S9" s="236">
        <v>36122</v>
      </c>
      <c r="T9" s="246">
        <v>12813</v>
      </c>
      <c r="U9" s="236">
        <v>0</v>
      </c>
      <c r="V9" s="236">
        <v>0</v>
      </c>
      <c r="W9" s="246">
        <v>0</v>
      </c>
      <c r="X9" s="236">
        <v>65</v>
      </c>
      <c r="Y9" s="236">
        <v>6125</v>
      </c>
      <c r="Z9" s="282">
        <v>516</v>
      </c>
      <c r="AB9" s="849"/>
      <c r="AC9" s="849"/>
      <c r="AD9" s="849"/>
      <c r="AE9" s="849"/>
      <c r="AF9" s="849"/>
    </row>
    <row r="10" spans="1:32" s="70" customFormat="1" ht="12.75" customHeight="1" x14ac:dyDescent="0.2">
      <c r="A10" s="751"/>
      <c r="B10" s="66">
        <v>1</v>
      </c>
      <c r="C10" s="67">
        <v>1</v>
      </c>
      <c r="D10" s="67">
        <v>1</v>
      </c>
      <c r="E10" s="68">
        <v>6.0800000000000003E-3</v>
      </c>
      <c r="F10" s="63">
        <v>2.6099999999999999E-3</v>
      </c>
      <c r="G10" s="63">
        <v>5.2199999999999998E-3</v>
      </c>
      <c r="H10" s="68">
        <v>2.2960000000000001E-2</v>
      </c>
      <c r="I10" s="63">
        <v>1.5140000000000001E-2</v>
      </c>
      <c r="J10" s="63">
        <v>2.6790000000000001E-2</v>
      </c>
      <c r="K10" s="68">
        <v>9.8099999999999993E-3</v>
      </c>
      <c r="L10" s="63">
        <v>4.4000000000000003E-3</v>
      </c>
      <c r="M10" s="69">
        <v>6.62E-3</v>
      </c>
      <c r="N10" s="851"/>
      <c r="O10" s="68">
        <v>0.65319000000000005</v>
      </c>
      <c r="P10" s="63">
        <v>0.76366999999999996</v>
      </c>
      <c r="Q10" s="63">
        <v>0.69083000000000006</v>
      </c>
      <c r="R10" s="68">
        <v>0.29519000000000001</v>
      </c>
      <c r="S10" s="63">
        <v>0.18312999999999999</v>
      </c>
      <c r="T10" s="63">
        <v>0.26007000000000002</v>
      </c>
      <c r="U10" s="68" t="s">
        <v>498</v>
      </c>
      <c r="V10" s="63" t="s">
        <v>498</v>
      </c>
      <c r="W10" s="63" t="s">
        <v>498</v>
      </c>
      <c r="X10" s="68">
        <v>1.2760000000000001E-2</v>
      </c>
      <c r="Y10" s="63">
        <v>3.1050000000000001E-2</v>
      </c>
      <c r="Z10" s="75">
        <v>1.047E-2</v>
      </c>
      <c r="AB10" s="849"/>
      <c r="AC10" s="849"/>
      <c r="AD10" s="849"/>
      <c r="AE10" s="849"/>
      <c r="AF10" s="849"/>
    </row>
    <row r="11" spans="1:32" s="30" customFormat="1" ht="12.75" customHeight="1" x14ac:dyDescent="0.2">
      <c r="A11" s="751" t="s">
        <v>82</v>
      </c>
      <c r="B11" s="236">
        <v>800</v>
      </c>
      <c r="C11" s="236">
        <v>30508</v>
      </c>
      <c r="D11" s="246">
        <v>7186</v>
      </c>
      <c r="E11" s="236">
        <v>50</v>
      </c>
      <c r="F11" s="236">
        <v>530</v>
      </c>
      <c r="G11" s="246">
        <v>531</v>
      </c>
      <c r="H11" s="236">
        <v>0</v>
      </c>
      <c r="I11" s="236">
        <v>0</v>
      </c>
      <c r="J11" s="246">
        <v>0</v>
      </c>
      <c r="K11" s="236">
        <v>23</v>
      </c>
      <c r="L11" s="236">
        <v>650</v>
      </c>
      <c r="M11" s="246">
        <v>176</v>
      </c>
      <c r="N11" s="851" t="s">
        <v>82</v>
      </c>
      <c r="O11" s="236">
        <v>329</v>
      </c>
      <c r="P11" s="236">
        <v>21832</v>
      </c>
      <c r="Q11" s="246">
        <v>2888</v>
      </c>
      <c r="R11" s="236">
        <v>361</v>
      </c>
      <c r="S11" s="236">
        <v>6076</v>
      </c>
      <c r="T11" s="246">
        <v>3330</v>
      </c>
      <c r="U11" s="236">
        <v>0</v>
      </c>
      <c r="V11" s="236">
        <v>0</v>
      </c>
      <c r="W11" s="246">
        <v>0</v>
      </c>
      <c r="X11" s="236">
        <v>37</v>
      </c>
      <c r="Y11" s="236">
        <v>1420</v>
      </c>
      <c r="Z11" s="282">
        <v>261</v>
      </c>
      <c r="AB11" s="849"/>
      <c r="AC11" s="849"/>
      <c r="AD11" s="849"/>
      <c r="AE11" s="849"/>
      <c r="AF11" s="849"/>
    </row>
    <row r="12" spans="1:32" s="70" customFormat="1" ht="12.75" customHeight="1" x14ac:dyDescent="0.2">
      <c r="A12" s="751"/>
      <c r="B12" s="66">
        <v>1</v>
      </c>
      <c r="C12" s="67">
        <v>1</v>
      </c>
      <c r="D12" s="67">
        <v>1</v>
      </c>
      <c r="E12" s="68">
        <v>6.25E-2</v>
      </c>
      <c r="F12" s="63">
        <v>1.737E-2</v>
      </c>
      <c r="G12" s="63">
        <v>7.3889999999999997E-2</v>
      </c>
      <c r="H12" s="68" t="s">
        <v>498</v>
      </c>
      <c r="I12" s="63" t="s">
        <v>498</v>
      </c>
      <c r="J12" s="63" t="s">
        <v>498</v>
      </c>
      <c r="K12" s="68">
        <v>2.8750000000000001E-2</v>
      </c>
      <c r="L12" s="63">
        <v>2.1309999999999999E-2</v>
      </c>
      <c r="M12" s="69">
        <v>2.4490000000000001E-2</v>
      </c>
      <c r="N12" s="851"/>
      <c r="O12" s="68">
        <v>0.41125</v>
      </c>
      <c r="P12" s="63">
        <v>0.71562000000000003</v>
      </c>
      <c r="Q12" s="63">
        <v>0.40189000000000002</v>
      </c>
      <c r="R12" s="68">
        <v>0.45124999999999998</v>
      </c>
      <c r="S12" s="63">
        <v>0.19916</v>
      </c>
      <c r="T12" s="63">
        <v>0.46339999999999998</v>
      </c>
      <c r="U12" s="68" t="s">
        <v>498</v>
      </c>
      <c r="V12" s="63" t="s">
        <v>498</v>
      </c>
      <c r="W12" s="63" t="s">
        <v>498</v>
      </c>
      <c r="X12" s="68">
        <v>4.6249999999999999E-2</v>
      </c>
      <c r="Y12" s="63">
        <v>4.6550000000000001E-2</v>
      </c>
      <c r="Z12" s="75">
        <v>3.6319999999999998E-2</v>
      </c>
    </row>
    <row r="13" spans="1:32" s="30" customFormat="1" ht="12.75" customHeight="1" x14ac:dyDescent="0.2">
      <c r="A13" s="751" t="s">
        <v>83</v>
      </c>
      <c r="B13" s="236">
        <v>223</v>
      </c>
      <c r="C13" s="236">
        <v>15990</v>
      </c>
      <c r="D13" s="246">
        <v>2257</v>
      </c>
      <c r="E13" s="236">
        <v>2</v>
      </c>
      <c r="F13" s="236">
        <v>63</v>
      </c>
      <c r="G13" s="246">
        <v>29</v>
      </c>
      <c r="H13" s="236">
        <v>0</v>
      </c>
      <c r="I13" s="236">
        <v>0</v>
      </c>
      <c r="J13" s="246">
        <v>0</v>
      </c>
      <c r="K13" s="236">
        <v>0</v>
      </c>
      <c r="L13" s="236">
        <v>0</v>
      </c>
      <c r="M13" s="246">
        <v>0</v>
      </c>
      <c r="N13" s="851" t="s">
        <v>83</v>
      </c>
      <c r="O13" s="236">
        <v>27</v>
      </c>
      <c r="P13" s="236">
        <v>11872</v>
      </c>
      <c r="Q13" s="246">
        <v>466</v>
      </c>
      <c r="R13" s="236">
        <v>193</v>
      </c>
      <c r="S13" s="236">
        <v>3954</v>
      </c>
      <c r="T13" s="246">
        <v>1751</v>
      </c>
      <c r="U13" s="236">
        <v>1</v>
      </c>
      <c r="V13" s="236">
        <v>101</v>
      </c>
      <c r="W13" s="246">
        <v>11</v>
      </c>
      <c r="X13" s="236">
        <v>0</v>
      </c>
      <c r="Y13" s="236">
        <v>0</v>
      </c>
      <c r="Z13" s="282">
        <v>0</v>
      </c>
      <c r="AB13" s="33"/>
    </row>
    <row r="14" spans="1:32" s="70" customFormat="1" ht="12.75" customHeight="1" x14ac:dyDescent="0.2">
      <c r="A14" s="751"/>
      <c r="B14" s="66">
        <v>1</v>
      </c>
      <c r="C14" s="67">
        <v>1</v>
      </c>
      <c r="D14" s="67">
        <v>1</v>
      </c>
      <c r="E14" s="68">
        <v>8.9700000000000005E-3</v>
      </c>
      <c r="F14" s="63">
        <v>3.9399999999999999E-3</v>
      </c>
      <c r="G14" s="63">
        <v>1.285E-2</v>
      </c>
      <c r="H14" s="68" t="s">
        <v>498</v>
      </c>
      <c r="I14" s="63" t="s">
        <v>498</v>
      </c>
      <c r="J14" s="63" t="s">
        <v>498</v>
      </c>
      <c r="K14" s="68" t="s">
        <v>498</v>
      </c>
      <c r="L14" s="63" t="s">
        <v>498</v>
      </c>
      <c r="M14" s="69" t="s">
        <v>498</v>
      </c>
      <c r="N14" s="851"/>
      <c r="O14" s="68">
        <v>0.12107999999999999</v>
      </c>
      <c r="P14" s="63">
        <v>0.74246000000000001</v>
      </c>
      <c r="Q14" s="63">
        <v>0.20646999999999999</v>
      </c>
      <c r="R14" s="68">
        <v>0.86546999999999996</v>
      </c>
      <c r="S14" s="63">
        <v>0.24728</v>
      </c>
      <c r="T14" s="63">
        <v>0.77581</v>
      </c>
      <c r="U14" s="68">
        <v>4.4799999999999996E-3</v>
      </c>
      <c r="V14" s="63">
        <v>6.3200000000000001E-3</v>
      </c>
      <c r="W14" s="63">
        <v>4.8700000000000002E-3</v>
      </c>
      <c r="X14" s="68" t="s">
        <v>498</v>
      </c>
      <c r="Y14" s="63" t="s">
        <v>498</v>
      </c>
      <c r="Z14" s="75" t="s">
        <v>498</v>
      </c>
      <c r="AB14" s="33"/>
    </row>
    <row r="15" spans="1:32" s="30" customFormat="1" ht="12" customHeight="1" x14ac:dyDescent="0.2">
      <c r="A15" s="751" t="s">
        <v>84</v>
      </c>
      <c r="B15" s="236">
        <v>3088</v>
      </c>
      <c r="C15" s="236">
        <v>86272</v>
      </c>
      <c r="D15" s="246">
        <v>34768</v>
      </c>
      <c r="E15" s="236">
        <v>1</v>
      </c>
      <c r="F15" s="236">
        <v>24</v>
      </c>
      <c r="G15" s="246">
        <v>14</v>
      </c>
      <c r="H15" s="236">
        <v>31</v>
      </c>
      <c r="I15" s="236">
        <v>682</v>
      </c>
      <c r="J15" s="246">
        <v>230</v>
      </c>
      <c r="K15" s="236">
        <v>3</v>
      </c>
      <c r="L15" s="236">
        <v>174</v>
      </c>
      <c r="M15" s="246">
        <v>79</v>
      </c>
      <c r="N15" s="851" t="s">
        <v>84</v>
      </c>
      <c r="O15" s="236">
        <v>2185</v>
      </c>
      <c r="P15" s="236">
        <v>61571</v>
      </c>
      <c r="Q15" s="246">
        <v>26496</v>
      </c>
      <c r="R15" s="236">
        <v>842</v>
      </c>
      <c r="S15" s="236">
        <v>13251</v>
      </c>
      <c r="T15" s="246">
        <v>7479</v>
      </c>
      <c r="U15" s="236">
        <v>0</v>
      </c>
      <c r="V15" s="236">
        <v>0</v>
      </c>
      <c r="W15" s="246">
        <v>0</v>
      </c>
      <c r="X15" s="236">
        <v>26</v>
      </c>
      <c r="Y15" s="236">
        <v>10570</v>
      </c>
      <c r="Z15" s="282">
        <v>470</v>
      </c>
      <c r="AB15" s="33"/>
    </row>
    <row r="16" spans="1:32" s="70" customFormat="1" ht="12" customHeight="1" x14ac:dyDescent="0.2">
      <c r="A16" s="751"/>
      <c r="B16" s="66">
        <v>1</v>
      </c>
      <c r="C16" s="67">
        <v>1</v>
      </c>
      <c r="D16" s="67">
        <v>1</v>
      </c>
      <c r="E16" s="68">
        <v>3.2000000000000003E-4</v>
      </c>
      <c r="F16" s="63">
        <v>2.7999999999999998E-4</v>
      </c>
      <c r="G16" s="63">
        <v>4.0000000000000002E-4</v>
      </c>
      <c r="H16" s="68">
        <v>1.004E-2</v>
      </c>
      <c r="I16" s="63">
        <v>7.9100000000000004E-3</v>
      </c>
      <c r="J16" s="63">
        <v>6.62E-3</v>
      </c>
      <c r="K16" s="68">
        <v>9.7000000000000005E-4</v>
      </c>
      <c r="L16" s="63">
        <v>2.0200000000000001E-3</v>
      </c>
      <c r="M16" s="69">
        <v>2.2699999999999999E-3</v>
      </c>
      <c r="N16" s="851"/>
      <c r="O16" s="68">
        <v>0.70757999999999999</v>
      </c>
      <c r="P16" s="63">
        <v>0.71367999999999998</v>
      </c>
      <c r="Q16" s="63">
        <v>0.76207999999999998</v>
      </c>
      <c r="R16" s="68">
        <v>0.27267000000000002</v>
      </c>
      <c r="S16" s="63">
        <v>0.15359999999999999</v>
      </c>
      <c r="T16" s="63">
        <v>0.21511</v>
      </c>
      <c r="U16" s="68" t="s">
        <v>498</v>
      </c>
      <c r="V16" s="63" t="s">
        <v>498</v>
      </c>
      <c r="W16" s="63" t="s">
        <v>498</v>
      </c>
      <c r="X16" s="68">
        <v>8.4200000000000004E-3</v>
      </c>
      <c r="Y16" s="63">
        <v>0.12252</v>
      </c>
      <c r="Z16" s="75">
        <v>1.3520000000000001E-2</v>
      </c>
      <c r="AB16" s="33"/>
    </row>
    <row r="17" spans="1:26" s="30" customFormat="1" ht="12.75" customHeight="1" x14ac:dyDescent="0.2">
      <c r="A17" s="751" t="s">
        <v>85</v>
      </c>
      <c r="B17" s="236">
        <v>6416</v>
      </c>
      <c r="C17" s="236">
        <v>256855</v>
      </c>
      <c r="D17" s="246">
        <v>60038</v>
      </c>
      <c r="E17" s="236">
        <v>446</v>
      </c>
      <c r="F17" s="236">
        <v>5960</v>
      </c>
      <c r="G17" s="246">
        <v>5025</v>
      </c>
      <c r="H17" s="236">
        <v>39</v>
      </c>
      <c r="I17" s="236">
        <v>549</v>
      </c>
      <c r="J17" s="246">
        <v>231</v>
      </c>
      <c r="K17" s="236">
        <v>227</v>
      </c>
      <c r="L17" s="236">
        <v>5971</v>
      </c>
      <c r="M17" s="246">
        <v>2590</v>
      </c>
      <c r="N17" s="851" t="s">
        <v>85</v>
      </c>
      <c r="O17" s="236">
        <v>3541</v>
      </c>
      <c r="P17" s="236">
        <v>191502</v>
      </c>
      <c r="Q17" s="246">
        <v>35486</v>
      </c>
      <c r="R17" s="236">
        <v>2047</v>
      </c>
      <c r="S17" s="236">
        <v>38382</v>
      </c>
      <c r="T17" s="246">
        <v>15327</v>
      </c>
      <c r="U17" s="236">
        <v>13</v>
      </c>
      <c r="V17" s="236">
        <v>3448</v>
      </c>
      <c r="W17" s="246">
        <v>219</v>
      </c>
      <c r="X17" s="236">
        <v>103</v>
      </c>
      <c r="Y17" s="236">
        <v>11043</v>
      </c>
      <c r="Z17" s="282">
        <v>1160</v>
      </c>
    </row>
    <row r="18" spans="1:26" s="70" customFormat="1" ht="12.75" customHeight="1" x14ac:dyDescent="0.2">
      <c r="A18" s="751"/>
      <c r="B18" s="66">
        <v>1</v>
      </c>
      <c r="C18" s="67">
        <v>1</v>
      </c>
      <c r="D18" s="67">
        <v>1</v>
      </c>
      <c r="E18" s="68">
        <v>6.9510000000000002E-2</v>
      </c>
      <c r="F18" s="63">
        <v>2.3199999999999998E-2</v>
      </c>
      <c r="G18" s="63">
        <v>8.3699999999999997E-2</v>
      </c>
      <c r="H18" s="68">
        <v>6.0800000000000003E-3</v>
      </c>
      <c r="I18" s="63">
        <v>2.14E-3</v>
      </c>
      <c r="J18" s="63">
        <v>3.8500000000000001E-3</v>
      </c>
      <c r="K18" s="68">
        <v>3.5380000000000002E-2</v>
      </c>
      <c r="L18" s="63">
        <v>2.325E-2</v>
      </c>
      <c r="M18" s="69">
        <v>4.3139999999999998E-2</v>
      </c>
      <c r="N18" s="851"/>
      <c r="O18" s="68">
        <v>0.55189999999999995</v>
      </c>
      <c r="P18" s="63">
        <v>0.74556</v>
      </c>
      <c r="Q18" s="63">
        <v>0.59106000000000003</v>
      </c>
      <c r="R18" s="68">
        <v>0.31905</v>
      </c>
      <c r="S18" s="63">
        <v>0.14943000000000001</v>
      </c>
      <c r="T18" s="63">
        <v>0.25529000000000002</v>
      </c>
      <c r="U18" s="68">
        <v>2.0300000000000001E-3</v>
      </c>
      <c r="V18" s="63">
        <v>1.342E-2</v>
      </c>
      <c r="W18" s="63">
        <v>3.65E-3</v>
      </c>
      <c r="X18" s="68">
        <v>1.6049999999999998E-2</v>
      </c>
      <c r="Y18" s="63">
        <v>4.299E-2</v>
      </c>
      <c r="Z18" s="75">
        <v>1.932E-2</v>
      </c>
    </row>
    <row r="19" spans="1:26" s="30" customFormat="1" ht="12.75" customHeight="1" x14ac:dyDescent="0.2">
      <c r="A19" s="751" t="s">
        <v>86</v>
      </c>
      <c r="B19" s="236">
        <v>206</v>
      </c>
      <c r="C19" s="236">
        <v>3577</v>
      </c>
      <c r="D19" s="246">
        <v>2046</v>
      </c>
      <c r="E19" s="236">
        <v>55</v>
      </c>
      <c r="F19" s="236">
        <v>470</v>
      </c>
      <c r="G19" s="246">
        <v>672</v>
      </c>
      <c r="H19" s="236">
        <v>5</v>
      </c>
      <c r="I19" s="236">
        <v>116</v>
      </c>
      <c r="J19" s="246">
        <v>42</v>
      </c>
      <c r="K19" s="236">
        <v>0</v>
      </c>
      <c r="L19" s="236">
        <v>0</v>
      </c>
      <c r="M19" s="246">
        <v>0</v>
      </c>
      <c r="N19" s="851" t="s">
        <v>86</v>
      </c>
      <c r="O19" s="236">
        <v>27</v>
      </c>
      <c r="P19" s="236">
        <v>1085</v>
      </c>
      <c r="Q19" s="246">
        <v>237</v>
      </c>
      <c r="R19" s="236">
        <v>118</v>
      </c>
      <c r="S19" s="236">
        <v>1686</v>
      </c>
      <c r="T19" s="246">
        <v>1083</v>
      </c>
      <c r="U19" s="236">
        <v>1</v>
      </c>
      <c r="V19" s="236">
        <v>220</v>
      </c>
      <c r="W19" s="246">
        <v>12</v>
      </c>
      <c r="X19" s="236">
        <v>0</v>
      </c>
      <c r="Y19" s="236">
        <v>0</v>
      </c>
      <c r="Z19" s="282">
        <v>0</v>
      </c>
    </row>
    <row r="20" spans="1:26" s="70" customFormat="1" ht="12.75" customHeight="1" x14ac:dyDescent="0.2">
      <c r="A20" s="751"/>
      <c r="B20" s="66">
        <v>1</v>
      </c>
      <c r="C20" s="67">
        <v>1</v>
      </c>
      <c r="D20" s="67">
        <v>1</v>
      </c>
      <c r="E20" s="68">
        <v>0.26699000000000001</v>
      </c>
      <c r="F20" s="63">
        <v>0.13139999999999999</v>
      </c>
      <c r="G20" s="63">
        <v>0.32845000000000002</v>
      </c>
      <c r="H20" s="68">
        <v>2.427E-2</v>
      </c>
      <c r="I20" s="63">
        <v>3.243E-2</v>
      </c>
      <c r="J20" s="63">
        <v>2.053E-2</v>
      </c>
      <c r="K20" s="68" t="s">
        <v>498</v>
      </c>
      <c r="L20" s="63" t="s">
        <v>498</v>
      </c>
      <c r="M20" s="69" t="s">
        <v>498</v>
      </c>
      <c r="N20" s="851"/>
      <c r="O20" s="68">
        <v>0.13106999999999999</v>
      </c>
      <c r="P20" s="63">
        <v>0.30332999999999999</v>
      </c>
      <c r="Q20" s="63">
        <v>0.11584</v>
      </c>
      <c r="R20" s="68">
        <v>0.57282</v>
      </c>
      <c r="S20" s="63">
        <v>0.47133999999999998</v>
      </c>
      <c r="T20" s="63">
        <v>0.52932999999999997</v>
      </c>
      <c r="U20" s="68">
        <v>4.8500000000000001E-3</v>
      </c>
      <c r="V20" s="63">
        <v>6.1499999999999999E-2</v>
      </c>
      <c r="W20" s="63">
        <v>5.8700000000000002E-3</v>
      </c>
      <c r="X20" s="68" t="s">
        <v>498</v>
      </c>
      <c r="Y20" s="63" t="s">
        <v>498</v>
      </c>
      <c r="Z20" s="75" t="s">
        <v>498</v>
      </c>
    </row>
    <row r="21" spans="1:26" s="30" customFormat="1" ht="12.75" customHeight="1" x14ac:dyDescent="0.2">
      <c r="A21" s="751" t="s">
        <v>87</v>
      </c>
      <c r="B21" s="236">
        <v>3086</v>
      </c>
      <c r="C21" s="236">
        <v>229972</v>
      </c>
      <c r="D21" s="246">
        <v>34827</v>
      </c>
      <c r="E21" s="236">
        <v>789</v>
      </c>
      <c r="F21" s="236">
        <v>21194</v>
      </c>
      <c r="G21" s="246">
        <v>10117</v>
      </c>
      <c r="H21" s="236">
        <v>19</v>
      </c>
      <c r="I21" s="236">
        <v>392</v>
      </c>
      <c r="J21" s="246">
        <v>168</v>
      </c>
      <c r="K21" s="236">
        <v>212</v>
      </c>
      <c r="L21" s="236">
        <v>9101</v>
      </c>
      <c r="M21" s="246">
        <v>2753</v>
      </c>
      <c r="N21" s="851" t="s">
        <v>87</v>
      </c>
      <c r="O21" s="236">
        <v>666</v>
      </c>
      <c r="P21" s="236">
        <v>89999</v>
      </c>
      <c r="Q21" s="246">
        <v>7958</v>
      </c>
      <c r="R21" s="236">
        <v>1319</v>
      </c>
      <c r="S21" s="236">
        <v>75959</v>
      </c>
      <c r="T21" s="246">
        <v>12978</v>
      </c>
      <c r="U21" s="236">
        <v>11</v>
      </c>
      <c r="V21" s="236">
        <v>3820</v>
      </c>
      <c r="W21" s="246">
        <v>168</v>
      </c>
      <c r="X21" s="236">
        <v>70</v>
      </c>
      <c r="Y21" s="236">
        <v>29507</v>
      </c>
      <c r="Z21" s="282">
        <v>685</v>
      </c>
    </row>
    <row r="22" spans="1:26" s="70" customFormat="1" ht="12.75" customHeight="1" x14ac:dyDescent="0.2">
      <c r="A22" s="751"/>
      <c r="B22" s="66">
        <v>1</v>
      </c>
      <c r="C22" s="67">
        <v>1</v>
      </c>
      <c r="D22" s="67">
        <v>1</v>
      </c>
      <c r="E22" s="68">
        <v>0.25567000000000001</v>
      </c>
      <c r="F22" s="63">
        <v>9.2160000000000006E-2</v>
      </c>
      <c r="G22" s="63">
        <v>0.29049000000000003</v>
      </c>
      <c r="H22" s="68">
        <v>6.1599999999999997E-3</v>
      </c>
      <c r="I22" s="63">
        <v>1.6999999999999999E-3</v>
      </c>
      <c r="J22" s="63">
        <v>4.8199999999999996E-3</v>
      </c>
      <c r="K22" s="68">
        <v>6.8699999999999997E-2</v>
      </c>
      <c r="L22" s="63">
        <v>3.9570000000000001E-2</v>
      </c>
      <c r="M22" s="69">
        <v>7.9049999999999995E-2</v>
      </c>
      <c r="N22" s="851"/>
      <c r="O22" s="68">
        <v>0.21581</v>
      </c>
      <c r="P22" s="63">
        <v>0.39134999999999998</v>
      </c>
      <c r="Q22" s="63">
        <v>0.22850000000000001</v>
      </c>
      <c r="R22" s="68">
        <v>0.42741000000000001</v>
      </c>
      <c r="S22" s="63">
        <v>0.33029999999999998</v>
      </c>
      <c r="T22" s="63">
        <v>0.37264000000000003</v>
      </c>
      <c r="U22" s="68">
        <v>3.5599999999999998E-3</v>
      </c>
      <c r="V22" s="63">
        <v>1.661E-2</v>
      </c>
      <c r="W22" s="63">
        <v>4.8199999999999996E-3</v>
      </c>
      <c r="X22" s="68">
        <v>2.2679999999999999E-2</v>
      </c>
      <c r="Y22" s="63">
        <v>0.12831000000000001</v>
      </c>
      <c r="Z22" s="75">
        <v>1.967E-2</v>
      </c>
    </row>
    <row r="23" spans="1:26" s="30" customFormat="1" ht="12.75" customHeight="1" x14ac:dyDescent="0.2">
      <c r="A23" s="751" t="s">
        <v>88</v>
      </c>
      <c r="B23" s="236">
        <v>7284</v>
      </c>
      <c r="C23" s="236">
        <v>337543</v>
      </c>
      <c r="D23" s="246">
        <v>73386</v>
      </c>
      <c r="E23" s="236">
        <v>245</v>
      </c>
      <c r="F23" s="236">
        <v>5265</v>
      </c>
      <c r="G23" s="246">
        <v>2951</v>
      </c>
      <c r="H23" s="236">
        <v>82</v>
      </c>
      <c r="I23" s="236">
        <v>1612</v>
      </c>
      <c r="J23" s="246">
        <v>680</v>
      </c>
      <c r="K23" s="236">
        <v>344</v>
      </c>
      <c r="L23" s="236">
        <v>5256</v>
      </c>
      <c r="M23" s="246">
        <v>4161</v>
      </c>
      <c r="N23" s="851" t="s">
        <v>88</v>
      </c>
      <c r="O23" s="236">
        <v>3290</v>
      </c>
      <c r="P23" s="236">
        <v>224979</v>
      </c>
      <c r="Q23" s="246">
        <v>37561</v>
      </c>
      <c r="R23" s="236">
        <v>3148</v>
      </c>
      <c r="S23" s="236">
        <v>77059</v>
      </c>
      <c r="T23" s="246">
        <v>26154</v>
      </c>
      <c r="U23" s="236">
        <v>87</v>
      </c>
      <c r="V23" s="236">
        <v>20156</v>
      </c>
      <c r="W23" s="246">
        <v>1146</v>
      </c>
      <c r="X23" s="236">
        <v>88</v>
      </c>
      <c r="Y23" s="236">
        <v>3216</v>
      </c>
      <c r="Z23" s="282">
        <v>733</v>
      </c>
    </row>
    <row r="24" spans="1:26" s="70" customFormat="1" ht="12.75" customHeight="1" x14ac:dyDescent="0.2">
      <c r="A24" s="751"/>
      <c r="B24" s="66">
        <v>1</v>
      </c>
      <c r="C24" s="67">
        <v>1</v>
      </c>
      <c r="D24" s="67">
        <v>1</v>
      </c>
      <c r="E24" s="68">
        <v>3.3640000000000003E-2</v>
      </c>
      <c r="F24" s="63">
        <v>1.5599999999999999E-2</v>
      </c>
      <c r="G24" s="63">
        <v>4.0210000000000003E-2</v>
      </c>
      <c r="H24" s="68">
        <v>1.1259999999999999E-2</v>
      </c>
      <c r="I24" s="63">
        <v>4.7800000000000004E-3</v>
      </c>
      <c r="J24" s="63">
        <v>9.2700000000000005E-3</v>
      </c>
      <c r="K24" s="68">
        <v>4.7230000000000001E-2</v>
      </c>
      <c r="L24" s="63">
        <v>1.5570000000000001E-2</v>
      </c>
      <c r="M24" s="69">
        <v>5.67E-2</v>
      </c>
      <c r="N24" s="851"/>
      <c r="O24" s="68">
        <v>0.45167000000000002</v>
      </c>
      <c r="P24" s="63">
        <v>0.66652</v>
      </c>
      <c r="Q24" s="63">
        <v>0.51183000000000001</v>
      </c>
      <c r="R24" s="68">
        <v>0.43218000000000001</v>
      </c>
      <c r="S24" s="63">
        <v>0.22828999999999999</v>
      </c>
      <c r="T24" s="63">
        <v>0.35638999999999998</v>
      </c>
      <c r="U24" s="68">
        <v>1.1939999999999999E-2</v>
      </c>
      <c r="V24" s="63">
        <v>5.9709999999999999E-2</v>
      </c>
      <c r="W24" s="63">
        <v>1.562E-2</v>
      </c>
      <c r="X24" s="68">
        <v>1.208E-2</v>
      </c>
      <c r="Y24" s="63">
        <v>9.5300000000000003E-3</v>
      </c>
      <c r="Z24" s="75">
        <v>9.9900000000000006E-3</v>
      </c>
    </row>
    <row r="25" spans="1:26" s="30" customFormat="1" ht="12.75" customHeight="1" x14ac:dyDescent="0.2">
      <c r="A25" s="751" t="s">
        <v>89</v>
      </c>
      <c r="B25" s="236">
        <v>1508</v>
      </c>
      <c r="C25" s="236">
        <v>74506</v>
      </c>
      <c r="D25" s="246">
        <v>14989</v>
      </c>
      <c r="E25" s="236">
        <v>118</v>
      </c>
      <c r="F25" s="236">
        <v>2092</v>
      </c>
      <c r="G25" s="246">
        <v>1429</v>
      </c>
      <c r="H25" s="236">
        <v>9</v>
      </c>
      <c r="I25" s="236">
        <v>195</v>
      </c>
      <c r="J25" s="246">
        <v>66</v>
      </c>
      <c r="K25" s="236">
        <v>26</v>
      </c>
      <c r="L25" s="236">
        <v>243</v>
      </c>
      <c r="M25" s="246">
        <v>272</v>
      </c>
      <c r="N25" s="851" t="s">
        <v>89</v>
      </c>
      <c r="O25" s="236">
        <v>535</v>
      </c>
      <c r="P25" s="236">
        <v>44021</v>
      </c>
      <c r="Q25" s="246">
        <v>5484</v>
      </c>
      <c r="R25" s="236">
        <v>793</v>
      </c>
      <c r="S25" s="236">
        <v>22050</v>
      </c>
      <c r="T25" s="246">
        <v>7445</v>
      </c>
      <c r="U25" s="236">
        <v>11</v>
      </c>
      <c r="V25" s="236">
        <v>5034</v>
      </c>
      <c r="W25" s="246">
        <v>156</v>
      </c>
      <c r="X25" s="236">
        <v>16</v>
      </c>
      <c r="Y25" s="236">
        <v>871</v>
      </c>
      <c r="Z25" s="282">
        <v>137</v>
      </c>
    </row>
    <row r="26" spans="1:26" s="70" customFormat="1" ht="12.75" customHeight="1" x14ac:dyDescent="0.2">
      <c r="A26" s="751"/>
      <c r="B26" s="66">
        <v>1</v>
      </c>
      <c r="C26" s="67">
        <v>1</v>
      </c>
      <c r="D26" s="67">
        <v>1</v>
      </c>
      <c r="E26" s="68">
        <v>7.825E-2</v>
      </c>
      <c r="F26" s="63">
        <v>2.8080000000000001E-2</v>
      </c>
      <c r="G26" s="63">
        <v>9.5339999999999994E-2</v>
      </c>
      <c r="H26" s="68">
        <v>5.9699999999999996E-3</v>
      </c>
      <c r="I26" s="63">
        <v>2.6199999999999999E-3</v>
      </c>
      <c r="J26" s="63">
        <v>4.4000000000000003E-3</v>
      </c>
      <c r="K26" s="68">
        <v>1.7239999999999998E-2</v>
      </c>
      <c r="L26" s="63">
        <v>3.2599999999999999E-3</v>
      </c>
      <c r="M26" s="69">
        <v>1.8149999999999999E-2</v>
      </c>
      <c r="N26" s="851"/>
      <c r="O26" s="68">
        <v>0.35476999999999997</v>
      </c>
      <c r="P26" s="63">
        <v>0.59084000000000003</v>
      </c>
      <c r="Q26" s="63">
        <v>0.36586999999999997</v>
      </c>
      <c r="R26" s="68">
        <v>0.52585999999999999</v>
      </c>
      <c r="S26" s="63">
        <v>0.29594999999999999</v>
      </c>
      <c r="T26" s="63">
        <v>0.49669999999999997</v>
      </c>
      <c r="U26" s="68">
        <v>7.2899999999999996E-3</v>
      </c>
      <c r="V26" s="63">
        <v>6.7570000000000005E-2</v>
      </c>
      <c r="W26" s="63">
        <v>1.0410000000000001E-2</v>
      </c>
      <c r="X26" s="68">
        <v>1.061E-2</v>
      </c>
      <c r="Y26" s="63">
        <v>1.1690000000000001E-2</v>
      </c>
      <c r="Z26" s="75">
        <v>9.1400000000000006E-3</v>
      </c>
    </row>
    <row r="27" spans="1:26" s="30" customFormat="1" ht="12.75" customHeight="1" x14ac:dyDescent="0.2">
      <c r="A27" s="751" t="s">
        <v>90</v>
      </c>
      <c r="B27" s="236">
        <v>394</v>
      </c>
      <c r="C27" s="236">
        <v>23161</v>
      </c>
      <c r="D27" s="246">
        <v>3428</v>
      </c>
      <c r="E27" s="236">
        <v>3</v>
      </c>
      <c r="F27" s="236">
        <v>138</v>
      </c>
      <c r="G27" s="246">
        <v>77</v>
      </c>
      <c r="H27" s="236">
        <v>3</v>
      </c>
      <c r="I27" s="236">
        <v>24</v>
      </c>
      <c r="J27" s="246">
        <v>11</v>
      </c>
      <c r="K27" s="236">
        <v>0</v>
      </c>
      <c r="L27" s="236">
        <v>0</v>
      </c>
      <c r="M27" s="246">
        <v>0</v>
      </c>
      <c r="N27" s="851" t="s">
        <v>90</v>
      </c>
      <c r="O27" s="236">
        <v>245</v>
      </c>
      <c r="P27" s="236">
        <v>19199</v>
      </c>
      <c r="Q27" s="246">
        <v>2231</v>
      </c>
      <c r="R27" s="236">
        <v>126</v>
      </c>
      <c r="S27" s="236">
        <v>2314</v>
      </c>
      <c r="T27" s="246">
        <v>708</v>
      </c>
      <c r="U27" s="236">
        <v>4</v>
      </c>
      <c r="V27" s="236">
        <v>462</v>
      </c>
      <c r="W27" s="246">
        <v>294</v>
      </c>
      <c r="X27" s="236">
        <v>13</v>
      </c>
      <c r="Y27" s="236">
        <v>1024</v>
      </c>
      <c r="Z27" s="282">
        <v>107</v>
      </c>
    </row>
    <row r="28" spans="1:26" s="70" customFormat="1" ht="12.75" customHeight="1" x14ac:dyDescent="0.2">
      <c r="A28" s="751"/>
      <c r="B28" s="66">
        <v>1</v>
      </c>
      <c r="C28" s="67">
        <v>1</v>
      </c>
      <c r="D28" s="67">
        <v>1</v>
      </c>
      <c r="E28" s="68">
        <v>7.6099999999999996E-3</v>
      </c>
      <c r="F28" s="63">
        <v>5.96E-3</v>
      </c>
      <c r="G28" s="63">
        <v>2.2460000000000001E-2</v>
      </c>
      <c r="H28" s="68">
        <v>7.6099999999999996E-3</v>
      </c>
      <c r="I28" s="63">
        <v>1.0399999999999999E-3</v>
      </c>
      <c r="J28" s="63">
        <v>3.2100000000000002E-3</v>
      </c>
      <c r="K28" s="68" t="s">
        <v>498</v>
      </c>
      <c r="L28" s="63" t="s">
        <v>498</v>
      </c>
      <c r="M28" s="69" t="s">
        <v>498</v>
      </c>
      <c r="N28" s="851"/>
      <c r="O28" s="68">
        <v>0.62182999999999999</v>
      </c>
      <c r="P28" s="63">
        <v>0.82894000000000001</v>
      </c>
      <c r="Q28" s="63">
        <v>0.65081999999999995</v>
      </c>
      <c r="R28" s="68">
        <v>0.31979999999999997</v>
      </c>
      <c r="S28" s="63">
        <v>9.9909999999999999E-2</v>
      </c>
      <c r="T28" s="63">
        <v>0.20652999999999999</v>
      </c>
      <c r="U28" s="68">
        <v>1.0149999999999999E-2</v>
      </c>
      <c r="V28" s="63">
        <v>1.9949999999999999E-2</v>
      </c>
      <c r="W28" s="63">
        <v>8.5760000000000003E-2</v>
      </c>
      <c r="X28" s="68">
        <v>3.2989999999999998E-2</v>
      </c>
      <c r="Y28" s="63">
        <v>4.4209999999999999E-2</v>
      </c>
      <c r="Z28" s="75">
        <v>3.1210000000000002E-2</v>
      </c>
    </row>
    <row r="29" spans="1:26" s="30" customFormat="1" ht="12.75" customHeight="1" x14ac:dyDescent="0.2">
      <c r="A29" s="751" t="s">
        <v>91</v>
      </c>
      <c r="B29" s="236">
        <v>825</v>
      </c>
      <c r="C29" s="236">
        <v>31065</v>
      </c>
      <c r="D29" s="246">
        <v>8286</v>
      </c>
      <c r="E29" s="236">
        <v>89</v>
      </c>
      <c r="F29" s="236">
        <v>823</v>
      </c>
      <c r="G29" s="246">
        <v>1275</v>
      </c>
      <c r="H29" s="236">
        <v>8</v>
      </c>
      <c r="I29" s="236">
        <v>139</v>
      </c>
      <c r="J29" s="246">
        <v>60</v>
      </c>
      <c r="K29" s="236">
        <v>10</v>
      </c>
      <c r="L29" s="236">
        <v>102</v>
      </c>
      <c r="M29" s="246">
        <v>148</v>
      </c>
      <c r="N29" s="851" t="s">
        <v>91</v>
      </c>
      <c r="O29" s="236">
        <v>284</v>
      </c>
      <c r="P29" s="236">
        <v>20212</v>
      </c>
      <c r="Q29" s="246">
        <v>2899</v>
      </c>
      <c r="R29" s="236">
        <v>393</v>
      </c>
      <c r="S29" s="236">
        <v>8999</v>
      </c>
      <c r="T29" s="246">
        <v>3525</v>
      </c>
      <c r="U29" s="236">
        <v>0</v>
      </c>
      <c r="V29" s="236">
        <v>0</v>
      </c>
      <c r="W29" s="246">
        <v>0</v>
      </c>
      <c r="X29" s="236">
        <v>41</v>
      </c>
      <c r="Y29" s="236">
        <v>790</v>
      </c>
      <c r="Z29" s="282">
        <v>379</v>
      </c>
    </row>
    <row r="30" spans="1:26" s="70" customFormat="1" ht="12.75" customHeight="1" x14ac:dyDescent="0.2">
      <c r="A30" s="751"/>
      <c r="B30" s="66">
        <v>1</v>
      </c>
      <c r="C30" s="67">
        <v>1</v>
      </c>
      <c r="D30" s="67">
        <v>1</v>
      </c>
      <c r="E30" s="68">
        <v>0.10788</v>
      </c>
      <c r="F30" s="63">
        <v>2.649E-2</v>
      </c>
      <c r="G30" s="63">
        <v>0.15387000000000001</v>
      </c>
      <c r="H30" s="68">
        <v>9.7000000000000003E-3</v>
      </c>
      <c r="I30" s="63">
        <v>4.47E-3</v>
      </c>
      <c r="J30" s="63">
        <v>7.2399999999999999E-3</v>
      </c>
      <c r="K30" s="68">
        <v>1.2120000000000001E-2</v>
      </c>
      <c r="L30" s="63">
        <v>3.2799999999999999E-3</v>
      </c>
      <c r="M30" s="69">
        <v>1.7860000000000001E-2</v>
      </c>
      <c r="N30" s="851"/>
      <c r="O30" s="68">
        <v>0.34423999999999999</v>
      </c>
      <c r="P30" s="63">
        <v>0.65064</v>
      </c>
      <c r="Q30" s="63">
        <v>0.34987000000000001</v>
      </c>
      <c r="R30" s="68">
        <v>0.47636000000000001</v>
      </c>
      <c r="S30" s="63">
        <v>0.28967999999999999</v>
      </c>
      <c r="T30" s="63">
        <v>0.42542000000000002</v>
      </c>
      <c r="U30" s="68" t="s">
        <v>498</v>
      </c>
      <c r="V30" s="63" t="s">
        <v>498</v>
      </c>
      <c r="W30" s="63" t="s">
        <v>498</v>
      </c>
      <c r="X30" s="68">
        <v>4.9700000000000001E-2</v>
      </c>
      <c r="Y30" s="63">
        <v>2.5430000000000001E-2</v>
      </c>
      <c r="Z30" s="75">
        <v>4.5740000000000003E-2</v>
      </c>
    </row>
    <row r="31" spans="1:26" s="30" customFormat="1" ht="12.75" customHeight="1" x14ac:dyDescent="0.2">
      <c r="A31" s="751" t="s">
        <v>92</v>
      </c>
      <c r="B31" s="236">
        <v>336</v>
      </c>
      <c r="C31" s="236">
        <v>15156</v>
      </c>
      <c r="D31" s="246">
        <v>3244</v>
      </c>
      <c r="E31" s="236">
        <v>53</v>
      </c>
      <c r="F31" s="236">
        <v>708</v>
      </c>
      <c r="G31" s="246">
        <v>687</v>
      </c>
      <c r="H31" s="236">
        <v>1</v>
      </c>
      <c r="I31" s="236">
        <v>40</v>
      </c>
      <c r="J31" s="246">
        <v>6</v>
      </c>
      <c r="K31" s="236">
        <v>14</v>
      </c>
      <c r="L31" s="236">
        <v>372</v>
      </c>
      <c r="M31" s="246">
        <v>143</v>
      </c>
      <c r="N31" s="851" t="s">
        <v>92</v>
      </c>
      <c r="O31" s="236">
        <v>117</v>
      </c>
      <c r="P31" s="236">
        <v>7011</v>
      </c>
      <c r="Q31" s="246">
        <v>1105</v>
      </c>
      <c r="R31" s="236">
        <v>138</v>
      </c>
      <c r="S31" s="236">
        <v>4562</v>
      </c>
      <c r="T31" s="246">
        <v>1100</v>
      </c>
      <c r="U31" s="236">
        <v>1</v>
      </c>
      <c r="V31" s="236">
        <v>20</v>
      </c>
      <c r="W31" s="246">
        <v>9</v>
      </c>
      <c r="X31" s="236">
        <v>12</v>
      </c>
      <c r="Y31" s="236">
        <v>2443</v>
      </c>
      <c r="Z31" s="282">
        <v>194</v>
      </c>
    </row>
    <row r="32" spans="1:26" s="70" customFormat="1" ht="12.75" customHeight="1" x14ac:dyDescent="0.2">
      <c r="A32" s="751"/>
      <c r="B32" s="66">
        <v>1</v>
      </c>
      <c r="C32" s="67">
        <v>1</v>
      </c>
      <c r="D32" s="67">
        <v>1</v>
      </c>
      <c r="E32" s="68">
        <v>0.15773999999999999</v>
      </c>
      <c r="F32" s="63">
        <v>4.6710000000000002E-2</v>
      </c>
      <c r="G32" s="63">
        <v>0.21178</v>
      </c>
      <c r="H32" s="68">
        <v>2.98E-3</v>
      </c>
      <c r="I32" s="63">
        <v>2.64E-3</v>
      </c>
      <c r="J32" s="63">
        <v>1.8500000000000001E-3</v>
      </c>
      <c r="K32" s="68">
        <v>4.1669999999999999E-2</v>
      </c>
      <c r="L32" s="63">
        <v>2.4539999999999999E-2</v>
      </c>
      <c r="M32" s="69">
        <v>4.4080000000000001E-2</v>
      </c>
      <c r="N32" s="851"/>
      <c r="O32" s="68">
        <v>0.34821000000000002</v>
      </c>
      <c r="P32" s="63">
        <v>0.46259</v>
      </c>
      <c r="Q32" s="63">
        <v>0.34062999999999999</v>
      </c>
      <c r="R32" s="68">
        <v>0.41071000000000002</v>
      </c>
      <c r="S32" s="63">
        <v>0.30099999999999999</v>
      </c>
      <c r="T32" s="63">
        <v>0.33909</v>
      </c>
      <c r="U32" s="68">
        <v>2.98E-3</v>
      </c>
      <c r="V32" s="63">
        <v>1.32E-3</v>
      </c>
      <c r="W32" s="63">
        <v>2.7699999999999999E-3</v>
      </c>
      <c r="X32" s="68">
        <v>3.5709999999999999E-2</v>
      </c>
      <c r="Y32" s="63">
        <v>0.16119</v>
      </c>
      <c r="Z32" s="75">
        <v>5.9799999999999999E-2</v>
      </c>
    </row>
    <row r="33" spans="1:26" s="30" customFormat="1" ht="12.75" customHeight="1" x14ac:dyDescent="0.2">
      <c r="A33" s="751" t="s">
        <v>93</v>
      </c>
      <c r="B33" s="236">
        <v>1376</v>
      </c>
      <c r="C33" s="236">
        <v>98753</v>
      </c>
      <c r="D33" s="246">
        <v>13293</v>
      </c>
      <c r="E33" s="236">
        <v>72</v>
      </c>
      <c r="F33" s="236">
        <v>1313</v>
      </c>
      <c r="G33" s="246">
        <v>740</v>
      </c>
      <c r="H33" s="236">
        <v>20</v>
      </c>
      <c r="I33" s="236">
        <v>589</v>
      </c>
      <c r="J33" s="246">
        <v>164</v>
      </c>
      <c r="K33" s="236">
        <v>106</v>
      </c>
      <c r="L33" s="236">
        <v>1811</v>
      </c>
      <c r="M33" s="246">
        <v>1128</v>
      </c>
      <c r="N33" s="851" t="s">
        <v>93</v>
      </c>
      <c r="O33" s="236">
        <v>701</v>
      </c>
      <c r="P33" s="236">
        <v>76898</v>
      </c>
      <c r="Q33" s="246">
        <v>7765</v>
      </c>
      <c r="R33" s="236">
        <v>456</v>
      </c>
      <c r="S33" s="236">
        <v>17274</v>
      </c>
      <c r="T33" s="246">
        <v>3359</v>
      </c>
      <c r="U33" s="236">
        <v>5</v>
      </c>
      <c r="V33" s="236">
        <v>544</v>
      </c>
      <c r="W33" s="246">
        <v>48</v>
      </c>
      <c r="X33" s="236">
        <v>16</v>
      </c>
      <c r="Y33" s="236">
        <v>324</v>
      </c>
      <c r="Z33" s="282">
        <v>89</v>
      </c>
    </row>
    <row r="34" spans="1:26" s="70" customFormat="1" ht="12.75" customHeight="1" x14ac:dyDescent="0.2">
      <c r="A34" s="751"/>
      <c r="B34" s="66">
        <v>1</v>
      </c>
      <c r="C34" s="67">
        <v>1</v>
      </c>
      <c r="D34" s="67">
        <v>1</v>
      </c>
      <c r="E34" s="68">
        <v>5.2330000000000002E-2</v>
      </c>
      <c r="F34" s="63">
        <v>1.3299999999999999E-2</v>
      </c>
      <c r="G34" s="63">
        <v>5.5669999999999997E-2</v>
      </c>
      <c r="H34" s="68">
        <v>1.453E-2</v>
      </c>
      <c r="I34" s="63">
        <v>5.96E-3</v>
      </c>
      <c r="J34" s="63">
        <v>1.234E-2</v>
      </c>
      <c r="K34" s="68">
        <v>7.7030000000000001E-2</v>
      </c>
      <c r="L34" s="63">
        <v>1.8339999999999999E-2</v>
      </c>
      <c r="M34" s="69">
        <v>8.4860000000000005E-2</v>
      </c>
      <c r="N34" s="851"/>
      <c r="O34" s="66">
        <v>0.50944999999999996</v>
      </c>
      <c r="P34" s="63">
        <v>0.77868999999999999</v>
      </c>
      <c r="Q34" s="63">
        <v>0.58413999999999999</v>
      </c>
      <c r="R34" s="68">
        <v>0.33139999999999997</v>
      </c>
      <c r="S34" s="63">
        <v>0.17491999999999999</v>
      </c>
      <c r="T34" s="63">
        <v>0.25269000000000003</v>
      </c>
      <c r="U34" s="68">
        <v>3.63E-3</v>
      </c>
      <c r="V34" s="63">
        <v>5.5100000000000001E-3</v>
      </c>
      <c r="W34" s="63">
        <v>3.6099999999999999E-3</v>
      </c>
      <c r="X34" s="68">
        <v>1.163E-2</v>
      </c>
      <c r="Y34" s="63">
        <v>3.2799999999999999E-3</v>
      </c>
      <c r="Z34" s="75">
        <v>6.7000000000000002E-3</v>
      </c>
    </row>
    <row r="35" spans="1:26" s="30" customFormat="1" ht="12.75" customHeight="1" x14ac:dyDescent="0.2">
      <c r="A35" s="768" t="s">
        <v>94</v>
      </c>
      <c r="B35" s="236">
        <v>564</v>
      </c>
      <c r="C35" s="236">
        <v>34918</v>
      </c>
      <c r="D35" s="246">
        <v>4831</v>
      </c>
      <c r="E35" s="236">
        <v>25</v>
      </c>
      <c r="F35" s="236">
        <v>176</v>
      </c>
      <c r="G35" s="246">
        <v>273</v>
      </c>
      <c r="H35" s="236">
        <v>7</v>
      </c>
      <c r="I35" s="236">
        <v>118</v>
      </c>
      <c r="J35" s="246">
        <v>53</v>
      </c>
      <c r="K35" s="236">
        <v>4</v>
      </c>
      <c r="L35" s="236">
        <v>38</v>
      </c>
      <c r="M35" s="246">
        <v>50</v>
      </c>
      <c r="N35" s="853" t="s">
        <v>94</v>
      </c>
      <c r="O35" s="236">
        <v>286</v>
      </c>
      <c r="P35" s="236">
        <v>25108</v>
      </c>
      <c r="Q35" s="246">
        <v>2679</v>
      </c>
      <c r="R35" s="236">
        <v>212</v>
      </c>
      <c r="S35" s="236">
        <v>3412</v>
      </c>
      <c r="T35" s="246">
        <v>1512</v>
      </c>
      <c r="U35" s="236">
        <v>3</v>
      </c>
      <c r="V35" s="236">
        <v>1098</v>
      </c>
      <c r="W35" s="246">
        <v>28</v>
      </c>
      <c r="X35" s="236">
        <v>27</v>
      </c>
      <c r="Y35" s="236">
        <v>4968</v>
      </c>
      <c r="Z35" s="282">
        <v>236</v>
      </c>
    </row>
    <row r="36" spans="1:26" s="70" customFormat="1" ht="12.75" customHeight="1" x14ac:dyDescent="0.2">
      <c r="A36" s="769"/>
      <c r="B36" s="295">
        <v>1</v>
      </c>
      <c r="C36" s="296">
        <v>1</v>
      </c>
      <c r="D36" s="296">
        <v>1</v>
      </c>
      <c r="E36" s="297">
        <v>4.4330000000000001E-2</v>
      </c>
      <c r="F36" s="298">
        <v>5.0400000000000002E-3</v>
      </c>
      <c r="G36" s="298">
        <v>5.6509999999999998E-2</v>
      </c>
      <c r="H36" s="297">
        <v>1.2409999999999999E-2</v>
      </c>
      <c r="I36" s="298">
        <v>3.3800000000000002E-3</v>
      </c>
      <c r="J36" s="298">
        <v>1.0970000000000001E-2</v>
      </c>
      <c r="K36" s="297">
        <v>7.0899999999999999E-3</v>
      </c>
      <c r="L36" s="298">
        <v>1.09E-3</v>
      </c>
      <c r="M36" s="299">
        <v>1.035E-2</v>
      </c>
      <c r="N36" s="854"/>
      <c r="O36" s="297">
        <v>0.50709000000000004</v>
      </c>
      <c r="P36" s="298">
        <v>0.71906000000000003</v>
      </c>
      <c r="Q36" s="298">
        <v>0.55454000000000003</v>
      </c>
      <c r="R36" s="297">
        <v>0.37589</v>
      </c>
      <c r="S36" s="298">
        <v>9.7710000000000005E-2</v>
      </c>
      <c r="T36" s="298">
        <v>0.31297999999999998</v>
      </c>
      <c r="U36" s="297">
        <v>5.3200000000000001E-3</v>
      </c>
      <c r="V36" s="298">
        <v>3.1449999999999999E-2</v>
      </c>
      <c r="W36" s="298">
        <v>5.7999999999999996E-3</v>
      </c>
      <c r="X36" s="297">
        <v>4.7870000000000003E-2</v>
      </c>
      <c r="Y36" s="298">
        <v>0.14227999999999999</v>
      </c>
      <c r="Z36" s="312">
        <v>4.8849999999999998E-2</v>
      </c>
    </row>
    <row r="37" spans="1:26" s="33" customFormat="1" ht="12.75" customHeight="1" x14ac:dyDescent="0.2">
      <c r="A37" s="810" t="s">
        <v>109</v>
      </c>
      <c r="B37" s="235">
        <v>73986</v>
      </c>
      <c r="C37" s="235">
        <v>2493215</v>
      </c>
      <c r="D37" s="300">
        <v>725019</v>
      </c>
      <c r="E37" s="235">
        <v>3143</v>
      </c>
      <c r="F37" s="235">
        <v>53771</v>
      </c>
      <c r="G37" s="300">
        <v>37211</v>
      </c>
      <c r="H37" s="235">
        <v>1290</v>
      </c>
      <c r="I37" s="235">
        <v>28077</v>
      </c>
      <c r="J37" s="300">
        <v>11550</v>
      </c>
      <c r="K37" s="235">
        <v>19962</v>
      </c>
      <c r="L37" s="235">
        <v>335735</v>
      </c>
      <c r="M37" s="300">
        <v>228672</v>
      </c>
      <c r="N37" s="864" t="s">
        <v>109</v>
      </c>
      <c r="O37" s="235">
        <v>22926</v>
      </c>
      <c r="P37" s="235">
        <v>1339811</v>
      </c>
      <c r="Q37" s="300">
        <v>236129</v>
      </c>
      <c r="R37" s="235">
        <v>25468</v>
      </c>
      <c r="S37" s="235">
        <v>595187</v>
      </c>
      <c r="T37" s="300">
        <v>200863</v>
      </c>
      <c r="U37" s="235">
        <v>503</v>
      </c>
      <c r="V37" s="235">
        <v>44734</v>
      </c>
      <c r="W37" s="300">
        <v>4102</v>
      </c>
      <c r="X37" s="235">
        <v>694</v>
      </c>
      <c r="Y37" s="235">
        <v>95900</v>
      </c>
      <c r="Z37" s="287">
        <v>6492</v>
      </c>
    </row>
    <row r="38" spans="1:26" s="71" customFormat="1" ht="12.75" customHeight="1" thickBot="1" x14ac:dyDescent="0.25">
      <c r="A38" s="811"/>
      <c r="B38" s="307">
        <v>1</v>
      </c>
      <c r="C38" s="308">
        <v>1</v>
      </c>
      <c r="D38" s="308">
        <v>1</v>
      </c>
      <c r="E38" s="309">
        <v>4.2479999999999997E-2</v>
      </c>
      <c r="F38" s="310">
        <v>2.1569999999999999E-2</v>
      </c>
      <c r="G38" s="310">
        <v>5.1319999999999998E-2</v>
      </c>
      <c r="H38" s="309">
        <v>1.7440000000000001E-2</v>
      </c>
      <c r="I38" s="310">
        <v>1.1259999999999999E-2</v>
      </c>
      <c r="J38" s="310">
        <v>1.593E-2</v>
      </c>
      <c r="K38" s="309">
        <v>0.26980999999999999</v>
      </c>
      <c r="L38" s="310">
        <v>0.13466</v>
      </c>
      <c r="M38" s="504">
        <v>0.31540000000000001</v>
      </c>
      <c r="N38" s="856"/>
      <c r="O38" s="309">
        <v>0.30986999999999998</v>
      </c>
      <c r="P38" s="310">
        <v>0.53737999999999997</v>
      </c>
      <c r="Q38" s="310">
        <v>0.32568999999999998</v>
      </c>
      <c r="R38" s="309">
        <v>0.34422999999999998</v>
      </c>
      <c r="S38" s="310">
        <v>0.23871999999999999</v>
      </c>
      <c r="T38" s="310">
        <v>0.27705000000000002</v>
      </c>
      <c r="U38" s="309">
        <v>6.7999999999999996E-3</v>
      </c>
      <c r="V38" s="310">
        <v>1.7940000000000001E-2</v>
      </c>
      <c r="W38" s="310">
        <v>5.6600000000000001E-3</v>
      </c>
      <c r="X38" s="309">
        <v>9.3799999999999994E-3</v>
      </c>
      <c r="Y38" s="310">
        <v>3.8460000000000001E-2</v>
      </c>
      <c r="Z38" s="313">
        <v>8.9499999999999996E-3</v>
      </c>
    </row>
    <row r="39" spans="1:26" x14ac:dyDescent="0.2">
      <c r="A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2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"&amp;Hilfswerte!O1&amp;"; Basis: "&amp;Tabelle1!$C$36&amp;" VHS."</f>
        <v>Anmerkungen. Datengrundlage: Volkshochschul-Statistik ; Basis: 869 VHS.</v>
      </c>
    </row>
    <row r="41" spans="1:26" s="77" customFormat="1" ht="11.25" hidden="1" customHeight="1" x14ac:dyDescent="0.55000000000000004">
      <c r="A41" s="76"/>
      <c r="N41" s="76"/>
    </row>
    <row r="42" spans="1:26" ht="12.75" customHeight="1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N42" s="705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t="12.75" customHeight="1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N43" s="700" t="s">
        <v>515</v>
      </c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Y43" s="701"/>
    </row>
    <row r="44" spans="1:26" ht="12.75" customHeight="1" x14ac:dyDescent="0.2">
      <c r="A44" s="700" t="s">
        <v>516</v>
      </c>
      <c r="B44" s="701"/>
      <c r="C44" s="701"/>
      <c r="D44" s="701"/>
      <c r="E44" s="702" t="s">
        <v>503</v>
      </c>
      <c r="F44" s="702"/>
      <c r="G44" s="702"/>
      <c r="H44" s="701"/>
      <c r="I44" s="701"/>
      <c r="J44" s="701"/>
      <c r="K44" s="701"/>
      <c r="L44" s="701"/>
      <c r="N44" s="700" t="s">
        <v>516</v>
      </c>
      <c r="O44" s="701"/>
      <c r="P44" s="701"/>
      <c r="Q44" s="701"/>
      <c r="R44" s="781" t="s">
        <v>503</v>
      </c>
      <c r="S44" s="781"/>
      <c r="T44" s="781"/>
      <c r="U44" s="701"/>
      <c r="V44" s="701"/>
      <c r="W44" s="701"/>
      <c r="X44" s="701"/>
      <c r="Y44" s="701"/>
    </row>
    <row r="45" spans="1:26" ht="12.75" customHeight="1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N45" s="703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</row>
    <row r="46" spans="1:26" ht="12.75" customHeight="1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N46" s="704" t="s">
        <v>517</v>
      </c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</row>
  </sheetData>
  <mergeCells count="50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N17:N18"/>
    <mergeCell ref="A19:A20"/>
    <mergeCell ref="N19:N20"/>
    <mergeCell ref="A21:A22"/>
    <mergeCell ref="N21:N22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R44:T44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A15:A16"/>
    <mergeCell ref="N15:N16"/>
    <mergeCell ref="A13:A14"/>
    <mergeCell ref="N13:N14"/>
    <mergeCell ref="A17:A18"/>
  </mergeCells>
  <conditionalFormatting sqref="A6 A8 A10 A12 A14 A16 A18 A20 A22 A24 A26 A28 A30 A32 A34 A36">
    <cfRule type="cellIs" dxfId="450" priority="412" stopIfTrue="1" operator="equal">
      <formula>1</formula>
    </cfRule>
    <cfRule type="cellIs" dxfId="449" priority="413" stopIfTrue="1" operator="lessThan">
      <formula>0.0005</formula>
    </cfRule>
  </conditionalFormatting>
  <conditionalFormatting sqref="A5:Z5">
    <cfRule type="cellIs" dxfId="448" priority="193" stopIfTrue="1" operator="equal">
      <formula>0</formula>
    </cfRule>
  </conditionalFormatting>
  <conditionalFormatting sqref="A9:Z9">
    <cfRule type="cellIs" dxfId="447" priority="169" stopIfTrue="1" operator="equal">
      <formula>0</formula>
    </cfRule>
  </conditionalFormatting>
  <conditionalFormatting sqref="A11:Z11">
    <cfRule type="cellIs" dxfId="446" priority="157" stopIfTrue="1" operator="equal">
      <formula>0</formula>
    </cfRule>
  </conditionalFormatting>
  <conditionalFormatting sqref="A13:Z13">
    <cfRule type="cellIs" dxfId="445" priority="145" stopIfTrue="1" operator="equal">
      <formula>0</formula>
    </cfRule>
  </conditionalFormatting>
  <conditionalFormatting sqref="A15:Z15">
    <cfRule type="cellIs" dxfId="444" priority="133" stopIfTrue="1" operator="equal">
      <formula>0</formula>
    </cfRule>
  </conditionalFormatting>
  <conditionalFormatting sqref="A17:Z17">
    <cfRule type="cellIs" dxfId="443" priority="121" stopIfTrue="1" operator="equal">
      <formula>0</formula>
    </cfRule>
  </conditionalFormatting>
  <conditionalFormatting sqref="A19:Z19">
    <cfRule type="cellIs" dxfId="442" priority="109" stopIfTrue="1" operator="equal">
      <formula>0</formula>
    </cfRule>
  </conditionalFormatting>
  <conditionalFormatting sqref="A21:Z21">
    <cfRule type="cellIs" dxfId="441" priority="97" stopIfTrue="1" operator="equal">
      <formula>0</formula>
    </cfRule>
  </conditionalFormatting>
  <conditionalFormatting sqref="A23:Z23">
    <cfRule type="cellIs" dxfId="440" priority="85" stopIfTrue="1" operator="equal">
      <formula>0</formula>
    </cfRule>
  </conditionalFormatting>
  <conditionalFormatting sqref="A25:Z25">
    <cfRule type="cellIs" dxfId="439" priority="73" stopIfTrue="1" operator="equal">
      <formula>0</formula>
    </cfRule>
  </conditionalFormatting>
  <conditionalFormatting sqref="A27:Z27">
    <cfRule type="cellIs" dxfId="438" priority="61" stopIfTrue="1" operator="equal">
      <formula>0</formula>
    </cfRule>
  </conditionalFormatting>
  <conditionalFormatting sqref="A29:Z29">
    <cfRule type="cellIs" dxfId="437" priority="49" stopIfTrue="1" operator="equal">
      <formula>0</formula>
    </cfRule>
  </conditionalFormatting>
  <conditionalFormatting sqref="A31:Z31">
    <cfRule type="cellIs" dxfId="436" priority="37" stopIfTrue="1" operator="equal">
      <formula>0</formula>
    </cfRule>
  </conditionalFormatting>
  <conditionalFormatting sqref="A33:Z33">
    <cfRule type="cellIs" dxfId="435" priority="25" stopIfTrue="1" operator="equal">
      <formula>0</formula>
    </cfRule>
  </conditionalFormatting>
  <conditionalFormatting sqref="A35:Z35">
    <cfRule type="cellIs" dxfId="434" priority="13" stopIfTrue="1" operator="equal">
      <formula>0</formula>
    </cfRule>
  </conditionalFormatting>
  <conditionalFormatting sqref="B7:M7">
    <cfRule type="cellIs" dxfId="433" priority="385" stopIfTrue="1" operator="equal">
      <formula>0</formula>
    </cfRule>
  </conditionalFormatting>
  <conditionalFormatting sqref="B37:M37">
    <cfRule type="cellIs" dxfId="432" priority="205" stopIfTrue="1" operator="equal">
      <formula>0</formula>
    </cfRule>
  </conditionalFormatting>
  <conditionalFormatting sqref="N6 N8 N10 N12 N14 N16 N18 N20 N22 N24 N26 N28 N30 N32 N34 N36">
    <cfRule type="cellIs" dxfId="431" priority="409" stopIfTrue="1" operator="equal">
      <formula>1</formula>
    </cfRule>
    <cfRule type="cellIs" dxfId="430" priority="410" stopIfTrue="1" operator="lessThan">
      <formula>0.0005</formula>
    </cfRule>
  </conditionalFormatting>
  <conditionalFormatting sqref="O7:Z7">
    <cfRule type="cellIs" dxfId="429" priority="181" stopIfTrue="1" operator="equal">
      <formula>0</formula>
    </cfRule>
  </conditionalFormatting>
  <conditionalFormatting sqref="O37:Z37">
    <cfRule type="cellIs" dxfId="428" priority="1" stopIfTrue="1" operator="equal">
      <formula>0</formula>
    </cfRule>
  </conditionalFormatting>
  <hyperlinks>
    <hyperlink ref="E44" r:id="rId1" xr:uid="{6958F13F-B46F-4F3C-BF5C-111CA48748F6}"/>
    <hyperlink ref="E44:G44" r:id="rId2" display="http://dx.doi.org/10.4232/1.14582 " xr:uid="{3EC2C160-9E5E-4D74-96A9-4740329ABD09}"/>
    <hyperlink ref="A46" r:id="rId3" display="Publikation und Tabellen stehen unter der Lizenz CC BY-SA DEED 4.0." xr:uid="{749876E3-93B7-4C55-9E2A-D28D2BD8A0A3}"/>
    <hyperlink ref="R44" r:id="rId4" xr:uid="{67F1D35C-0D12-44D1-ADE2-726CA6B9485E}"/>
    <hyperlink ref="R44:T44" r:id="rId5" display="http://dx.doi.org/10.4232/1.14582 " xr:uid="{9A42D75A-24F0-4BD7-83F8-FEDE48F71B04}"/>
    <hyperlink ref="N46" r:id="rId6" display="Publikation und Tabellen stehen unter der Lizenz CC BY-SA DEED 4.0." xr:uid="{88D157D1-0077-446A-8E8F-D04790FF4E5D}"/>
  </hyperlinks>
  <pageMargins left="0.78740157480314965" right="0.78740157480314965" top="0.98425196850393704" bottom="0.98425196850393704" header="0.51181102362204722" footer="0.51181102362204722"/>
  <pageSetup paperSize="9" scale="80" orientation="portrait" r:id="rId7"/>
  <headerFooter scaleWithDoc="0" alignWithMargins="0"/>
  <colBreaks count="2" manualBreakCount="2">
    <brk id="13" max="45" man="1"/>
    <brk id="26" max="39" man="1"/>
  </colBreaks>
  <legacyDrawingHF r:id="rId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A59B-6B81-4269-BA03-2A3932CEBD03}">
  <dimension ref="A1:AF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4" customWidth="1"/>
    <col min="2" max="2" width="6.42578125" style="24" customWidth="1"/>
    <col min="3" max="3" width="7.5703125" style="24" customWidth="1"/>
    <col min="4" max="4" width="7.42578125" style="24" customWidth="1"/>
    <col min="5" max="5" width="6.28515625" style="24" customWidth="1"/>
    <col min="6" max="6" width="7.140625" style="24" customWidth="1"/>
    <col min="7" max="7" width="7.7109375" style="24" customWidth="1"/>
    <col min="8" max="8" width="6.5703125" style="24" customWidth="1"/>
    <col min="9" max="9" width="7.85546875" style="24" customWidth="1"/>
    <col min="10" max="10" width="8" style="24" customWidth="1"/>
    <col min="11" max="11" width="6.5703125" style="24" customWidth="1"/>
    <col min="12" max="12" width="7.85546875" style="24" customWidth="1"/>
    <col min="13" max="13" width="8" style="24" customWidth="1"/>
    <col min="14" max="14" width="14.42578125" style="24" customWidth="1"/>
    <col min="15" max="15" width="6.5703125" style="24" customWidth="1"/>
    <col min="16" max="16" width="7.85546875" style="24" customWidth="1"/>
    <col min="17" max="17" width="8" style="24" customWidth="1"/>
    <col min="18" max="18" width="6.5703125" style="24" customWidth="1"/>
    <col min="19" max="19" width="7.85546875" style="24" customWidth="1"/>
    <col min="20" max="20" width="8" style="24" customWidth="1"/>
    <col min="21" max="21" width="6.5703125" style="24" customWidth="1"/>
    <col min="22" max="22" width="7.85546875" style="24" customWidth="1"/>
    <col min="23" max="26" width="8" style="24" customWidth="1"/>
    <col min="27" max="27" width="6.5703125" style="24" customWidth="1"/>
    <col min="28" max="28" width="8.7109375" style="24" customWidth="1"/>
    <col min="29" max="29" width="8" style="24" customWidth="1"/>
    <col min="30" max="16384" width="11.42578125" style="24"/>
  </cols>
  <sheetData>
    <row r="1" spans="1:32" s="23" customFormat="1" ht="39.950000000000003" customHeight="1" thickBot="1" x14ac:dyDescent="0.25">
      <c r="A1" s="859" t="str">
        <f>"Tabelle 8.4: Kurse, Unterrichtsstunden und Belegungen nach Ländern und Programmbereichen " &amp;Hilfswerte!B1&amp; " - Kurse mit digitalen Lerninhalten"</f>
        <v>Tabelle 8.4: Kurse, Unterrichtsstunden und Belegungen nach Ländern und Programmbereichen 2019 - Kurse mit digitalen Lerninhalten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1"/>
      <c r="N1" s="859" t="str">
        <f>"noch Tabelle 8.4: Kurse, Unterrichtsstunden und Belegungen nach Ländern und Programmbereichen " &amp;Hilfswerte!B1&amp; " - Kurse mit digitalen Lerninhalten"</f>
        <v>noch Tabelle 8.4: Kurse, Unterrichtsstunden und Belegungen nach Ländern und Programmbereichen 2019 - Kurse mit digitalen Lerninhalten</v>
      </c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1"/>
      <c r="AA1" s="55"/>
      <c r="AB1" s="55"/>
      <c r="AC1" s="55"/>
    </row>
    <row r="2" spans="1:32" s="23" customFormat="1" ht="14.25" customHeight="1" x14ac:dyDescent="0.2">
      <c r="A2" s="770" t="s">
        <v>14</v>
      </c>
      <c r="B2" s="830" t="s">
        <v>62</v>
      </c>
      <c r="C2" s="841"/>
      <c r="D2" s="841"/>
      <c r="E2" s="837" t="s">
        <v>59</v>
      </c>
      <c r="F2" s="838"/>
      <c r="G2" s="838"/>
      <c r="H2" s="838"/>
      <c r="I2" s="838"/>
      <c r="J2" s="838"/>
      <c r="K2" s="838"/>
      <c r="L2" s="838"/>
      <c r="M2" s="843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32" s="64" customFormat="1" ht="39.75" customHeight="1" x14ac:dyDescent="0.2">
      <c r="A3" s="771"/>
      <c r="B3" s="831"/>
      <c r="C3" s="842"/>
      <c r="D3" s="842"/>
      <c r="E3" s="848" t="s">
        <v>1</v>
      </c>
      <c r="F3" s="763"/>
      <c r="G3" s="764"/>
      <c r="H3" s="848" t="s">
        <v>2</v>
      </c>
      <c r="I3" s="763"/>
      <c r="J3" s="764"/>
      <c r="K3" s="848" t="s">
        <v>21</v>
      </c>
      <c r="L3" s="763"/>
      <c r="M3" s="764"/>
      <c r="N3" s="862"/>
      <c r="O3" s="852" t="s">
        <v>22</v>
      </c>
      <c r="P3" s="852"/>
      <c r="Q3" s="852"/>
      <c r="R3" s="852" t="s">
        <v>382</v>
      </c>
      <c r="S3" s="852"/>
      <c r="T3" s="852"/>
      <c r="U3" s="852" t="s">
        <v>433</v>
      </c>
      <c r="V3" s="852"/>
      <c r="W3" s="848"/>
      <c r="X3" s="848" t="s">
        <v>43</v>
      </c>
      <c r="Y3" s="763"/>
      <c r="Z3" s="765"/>
      <c r="AB3" s="849"/>
      <c r="AC3" s="849"/>
      <c r="AD3" s="849"/>
      <c r="AE3" s="849"/>
      <c r="AF3" s="849"/>
    </row>
    <row r="4" spans="1:32" ht="48" x14ac:dyDescent="0.2">
      <c r="A4" s="772"/>
      <c r="B4" s="292" t="s">
        <v>18</v>
      </c>
      <c r="C4" s="292" t="s">
        <v>19</v>
      </c>
      <c r="D4" s="292" t="s">
        <v>20</v>
      </c>
      <c r="E4" s="292" t="s">
        <v>18</v>
      </c>
      <c r="F4" s="292" t="s">
        <v>19</v>
      </c>
      <c r="G4" s="293" t="s">
        <v>20</v>
      </c>
      <c r="H4" s="292" t="s">
        <v>18</v>
      </c>
      <c r="I4" s="292" t="s">
        <v>19</v>
      </c>
      <c r="J4" s="293" t="s">
        <v>20</v>
      </c>
      <c r="K4" s="292" t="s">
        <v>18</v>
      </c>
      <c r="L4" s="292" t="s">
        <v>19</v>
      </c>
      <c r="M4" s="293" t="s">
        <v>20</v>
      </c>
      <c r="N4" s="863"/>
      <c r="O4" s="292" t="s">
        <v>18</v>
      </c>
      <c r="P4" s="292" t="s">
        <v>19</v>
      </c>
      <c r="Q4" s="293" t="s">
        <v>20</v>
      </c>
      <c r="R4" s="292" t="s">
        <v>18</v>
      </c>
      <c r="S4" s="292" t="s">
        <v>19</v>
      </c>
      <c r="T4" s="293" t="s">
        <v>20</v>
      </c>
      <c r="U4" s="292" t="s">
        <v>18</v>
      </c>
      <c r="V4" s="292" t="s">
        <v>19</v>
      </c>
      <c r="W4" s="292" t="s">
        <v>20</v>
      </c>
      <c r="X4" s="292" t="s">
        <v>18</v>
      </c>
      <c r="Y4" s="292" t="s">
        <v>19</v>
      </c>
      <c r="Z4" s="314" t="s">
        <v>20</v>
      </c>
      <c r="AB4" s="849"/>
      <c r="AC4" s="849"/>
      <c r="AD4" s="849"/>
      <c r="AE4" s="849"/>
      <c r="AF4" s="849"/>
    </row>
    <row r="5" spans="1:32" s="30" customFormat="1" ht="12.75" customHeight="1" x14ac:dyDescent="0.2">
      <c r="A5" s="752" t="s">
        <v>79</v>
      </c>
      <c r="B5" s="236">
        <v>2660</v>
      </c>
      <c r="C5" s="236">
        <v>113232</v>
      </c>
      <c r="D5" s="246">
        <v>25365</v>
      </c>
      <c r="E5" s="236">
        <v>102</v>
      </c>
      <c r="F5" s="236">
        <v>1011</v>
      </c>
      <c r="G5" s="246">
        <v>1258</v>
      </c>
      <c r="H5" s="236">
        <v>155</v>
      </c>
      <c r="I5" s="236">
        <v>2153</v>
      </c>
      <c r="J5" s="246">
        <v>1425</v>
      </c>
      <c r="K5" s="236">
        <v>27</v>
      </c>
      <c r="L5" s="236">
        <v>251</v>
      </c>
      <c r="M5" s="246">
        <v>190</v>
      </c>
      <c r="N5" s="850" t="s">
        <v>79</v>
      </c>
      <c r="O5" s="236">
        <v>1131</v>
      </c>
      <c r="P5" s="236">
        <v>83274</v>
      </c>
      <c r="Q5" s="246">
        <v>15148</v>
      </c>
      <c r="R5" s="236">
        <v>1234</v>
      </c>
      <c r="S5" s="236">
        <v>25986</v>
      </c>
      <c r="T5" s="246">
        <v>7266</v>
      </c>
      <c r="U5" s="236">
        <v>5</v>
      </c>
      <c r="V5" s="236">
        <v>418</v>
      </c>
      <c r="W5" s="246">
        <v>38</v>
      </c>
      <c r="X5" s="236">
        <v>6</v>
      </c>
      <c r="Y5" s="236">
        <v>139</v>
      </c>
      <c r="Z5" s="282">
        <v>40</v>
      </c>
      <c r="AB5" s="849"/>
      <c r="AC5" s="849"/>
      <c r="AD5" s="849"/>
      <c r="AE5" s="849"/>
      <c r="AF5" s="849"/>
    </row>
    <row r="6" spans="1:32" s="30" customFormat="1" ht="12.75" customHeight="1" x14ac:dyDescent="0.2">
      <c r="A6" s="751"/>
      <c r="B6" s="66">
        <v>1</v>
      </c>
      <c r="C6" s="67">
        <v>1</v>
      </c>
      <c r="D6" s="67">
        <v>1</v>
      </c>
      <c r="E6" s="68">
        <v>3.8350000000000002E-2</v>
      </c>
      <c r="F6" s="63">
        <v>8.9300000000000004E-3</v>
      </c>
      <c r="G6" s="63">
        <v>4.9599999999999998E-2</v>
      </c>
      <c r="H6" s="68">
        <v>5.8270000000000002E-2</v>
      </c>
      <c r="I6" s="63">
        <v>1.9009999999999999E-2</v>
      </c>
      <c r="J6" s="63">
        <v>5.6180000000000001E-2</v>
      </c>
      <c r="K6" s="68">
        <v>1.0149999999999999E-2</v>
      </c>
      <c r="L6" s="63">
        <v>2.2200000000000002E-3</v>
      </c>
      <c r="M6" s="69">
        <v>7.4900000000000001E-3</v>
      </c>
      <c r="N6" s="851"/>
      <c r="O6" s="68">
        <v>0.42519000000000001</v>
      </c>
      <c r="P6" s="63">
        <v>0.73543000000000003</v>
      </c>
      <c r="Q6" s="63">
        <v>0.59719999999999995</v>
      </c>
      <c r="R6" s="68">
        <v>0.46390999999999999</v>
      </c>
      <c r="S6" s="63">
        <v>0.22949</v>
      </c>
      <c r="T6" s="63">
        <v>0.28645999999999999</v>
      </c>
      <c r="U6" s="68">
        <v>1.8799999999999999E-3</v>
      </c>
      <c r="V6" s="63">
        <v>3.6900000000000001E-3</v>
      </c>
      <c r="W6" s="63">
        <v>1.5E-3</v>
      </c>
      <c r="X6" s="68">
        <v>2.2599999999999999E-3</v>
      </c>
      <c r="Y6" s="63">
        <v>1.23E-3</v>
      </c>
      <c r="Z6" s="75">
        <v>1.58E-3</v>
      </c>
      <c r="AB6" s="849"/>
      <c r="AC6" s="849"/>
      <c r="AD6" s="849"/>
      <c r="AE6" s="849"/>
      <c r="AF6" s="849"/>
    </row>
    <row r="7" spans="1:32" s="30" customFormat="1" ht="12.75" customHeight="1" x14ac:dyDescent="0.2">
      <c r="A7" s="751" t="s">
        <v>80</v>
      </c>
      <c r="B7" s="236">
        <v>604</v>
      </c>
      <c r="C7" s="236">
        <v>21398</v>
      </c>
      <c r="D7" s="246">
        <v>3719</v>
      </c>
      <c r="E7" s="236">
        <v>25</v>
      </c>
      <c r="F7" s="236">
        <v>1198</v>
      </c>
      <c r="G7" s="246">
        <v>204</v>
      </c>
      <c r="H7" s="236">
        <v>35</v>
      </c>
      <c r="I7" s="236">
        <v>366</v>
      </c>
      <c r="J7" s="246">
        <v>215</v>
      </c>
      <c r="K7" s="236">
        <v>10</v>
      </c>
      <c r="L7" s="236">
        <v>1272</v>
      </c>
      <c r="M7" s="246">
        <v>100</v>
      </c>
      <c r="N7" s="851" t="s">
        <v>80</v>
      </c>
      <c r="O7" s="236">
        <v>154</v>
      </c>
      <c r="P7" s="236">
        <v>6030</v>
      </c>
      <c r="Q7" s="246">
        <v>1395</v>
      </c>
      <c r="R7" s="236">
        <v>372</v>
      </c>
      <c r="S7" s="236">
        <v>12452</v>
      </c>
      <c r="T7" s="246">
        <v>1707</v>
      </c>
      <c r="U7" s="236">
        <v>0</v>
      </c>
      <c r="V7" s="236">
        <v>0</v>
      </c>
      <c r="W7" s="246">
        <v>0</v>
      </c>
      <c r="X7" s="236">
        <v>8</v>
      </c>
      <c r="Y7" s="236">
        <v>80</v>
      </c>
      <c r="Z7" s="282">
        <v>98</v>
      </c>
      <c r="AB7" s="849"/>
      <c r="AC7" s="849"/>
      <c r="AD7" s="849"/>
      <c r="AE7" s="849"/>
      <c r="AF7" s="849"/>
    </row>
    <row r="8" spans="1:32" s="70" customFormat="1" ht="12.75" customHeight="1" x14ac:dyDescent="0.2">
      <c r="A8" s="751"/>
      <c r="B8" s="66">
        <v>1</v>
      </c>
      <c r="C8" s="67">
        <v>1</v>
      </c>
      <c r="D8" s="67">
        <v>1</v>
      </c>
      <c r="E8" s="68">
        <v>4.1390000000000003E-2</v>
      </c>
      <c r="F8" s="63">
        <v>5.5989999999999998E-2</v>
      </c>
      <c r="G8" s="63">
        <v>5.4850000000000003E-2</v>
      </c>
      <c r="H8" s="68">
        <v>5.7950000000000002E-2</v>
      </c>
      <c r="I8" s="63">
        <v>1.7100000000000001E-2</v>
      </c>
      <c r="J8" s="63">
        <v>5.781E-2</v>
      </c>
      <c r="K8" s="68">
        <v>1.6559999999999998E-2</v>
      </c>
      <c r="L8" s="63">
        <v>5.944E-2</v>
      </c>
      <c r="M8" s="69">
        <v>2.6890000000000001E-2</v>
      </c>
      <c r="N8" s="851"/>
      <c r="O8" s="68">
        <v>0.25496999999999997</v>
      </c>
      <c r="P8" s="63">
        <v>0.28179999999999999</v>
      </c>
      <c r="Q8" s="63">
        <v>0.37509999999999999</v>
      </c>
      <c r="R8" s="68">
        <v>0.61589000000000005</v>
      </c>
      <c r="S8" s="63">
        <v>0.58191999999999999</v>
      </c>
      <c r="T8" s="63">
        <v>0.45899000000000001</v>
      </c>
      <c r="U8" s="68" t="s">
        <v>498</v>
      </c>
      <c r="V8" s="63" t="s">
        <v>498</v>
      </c>
      <c r="W8" s="63" t="s">
        <v>498</v>
      </c>
      <c r="X8" s="68">
        <v>1.325E-2</v>
      </c>
      <c r="Y8" s="63">
        <v>3.7399999999999998E-3</v>
      </c>
      <c r="Z8" s="75">
        <v>2.6349999999999998E-2</v>
      </c>
      <c r="AB8" s="849"/>
      <c r="AC8" s="849"/>
      <c r="AD8" s="849"/>
      <c r="AE8" s="849"/>
      <c r="AF8" s="849"/>
    </row>
    <row r="9" spans="1:32" s="30" customFormat="1" ht="12.75" customHeight="1" x14ac:dyDescent="0.2">
      <c r="A9" s="751" t="s">
        <v>81</v>
      </c>
      <c r="B9" s="236">
        <v>1031</v>
      </c>
      <c r="C9" s="236">
        <v>27501</v>
      </c>
      <c r="D9" s="246">
        <v>8638</v>
      </c>
      <c r="E9" s="236">
        <v>14</v>
      </c>
      <c r="F9" s="236">
        <v>73</v>
      </c>
      <c r="G9" s="246">
        <v>169</v>
      </c>
      <c r="H9" s="236">
        <v>88</v>
      </c>
      <c r="I9" s="236">
        <v>2653</v>
      </c>
      <c r="J9" s="246">
        <v>932</v>
      </c>
      <c r="K9" s="236">
        <v>6</v>
      </c>
      <c r="L9" s="236">
        <v>25</v>
      </c>
      <c r="M9" s="246">
        <v>44</v>
      </c>
      <c r="N9" s="851" t="s">
        <v>81</v>
      </c>
      <c r="O9" s="236">
        <v>76</v>
      </c>
      <c r="P9" s="236">
        <v>4493</v>
      </c>
      <c r="Q9" s="246">
        <v>678</v>
      </c>
      <c r="R9" s="236">
        <v>840</v>
      </c>
      <c r="S9" s="236">
        <v>19777</v>
      </c>
      <c r="T9" s="246">
        <v>6765</v>
      </c>
      <c r="U9" s="236">
        <v>0</v>
      </c>
      <c r="V9" s="236">
        <v>0</v>
      </c>
      <c r="W9" s="246">
        <v>0</v>
      </c>
      <c r="X9" s="236">
        <v>7</v>
      </c>
      <c r="Y9" s="236">
        <v>480</v>
      </c>
      <c r="Z9" s="282">
        <v>50</v>
      </c>
      <c r="AB9" s="849"/>
      <c r="AC9" s="849"/>
      <c r="AD9" s="849"/>
      <c r="AE9" s="849"/>
      <c r="AF9" s="849"/>
    </row>
    <row r="10" spans="1:32" s="70" customFormat="1" ht="12.75" customHeight="1" x14ac:dyDescent="0.2">
      <c r="A10" s="751"/>
      <c r="B10" s="66">
        <v>1</v>
      </c>
      <c r="C10" s="67">
        <v>1</v>
      </c>
      <c r="D10" s="67">
        <v>1</v>
      </c>
      <c r="E10" s="68">
        <v>1.358E-2</v>
      </c>
      <c r="F10" s="63">
        <v>2.65E-3</v>
      </c>
      <c r="G10" s="63">
        <v>1.9560000000000001E-2</v>
      </c>
      <c r="H10" s="68">
        <v>8.5349999999999995E-2</v>
      </c>
      <c r="I10" s="63">
        <v>9.647E-2</v>
      </c>
      <c r="J10" s="63">
        <v>0.1079</v>
      </c>
      <c r="K10" s="68">
        <v>5.8199999999999997E-3</v>
      </c>
      <c r="L10" s="63">
        <v>9.1E-4</v>
      </c>
      <c r="M10" s="69">
        <v>5.0899999999999999E-3</v>
      </c>
      <c r="N10" s="851"/>
      <c r="O10" s="68">
        <v>7.3709999999999998E-2</v>
      </c>
      <c r="P10" s="63">
        <v>0.16338</v>
      </c>
      <c r="Q10" s="63">
        <v>7.8490000000000004E-2</v>
      </c>
      <c r="R10" s="68">
        <v>0.81474000000000002</v>
      </c>
      <c r="S10" s="63">
        <v>0.71914</v>
      </c>
      <c r="T10" s="63">
        <v>0.78317000000000003</v>
      </c>
      <c r="U10" s="68" t="s">
        <v>498</v>
      </c>
      <c r="V10" s="63" t="s">
        <v>498</v>
      </c>
      <c r="W10" s="63" t="s">
        <v>498</v>
      </c>
      <c r="X10" s="68">
        <v>6.79E-3</v>
      </c>
      <c r="Y10" s="63">
        <v>1.745E-2</v>
      </c>
      <c r="Z10" s="75">
        <v>5.79E-3</v>
      </c>
      <c r="AB10" s="849"/>
      <c r="AC10" s="849"/>
      <c r="AD10" s="849"/>
      <c r="AE10" s="849"/>
      <c r="AF10" s="849"/>
    </row>
    <row r="11" spans="1:32" s="30" customFormat="1" ht="12.75" customHeight="1" x14ac:dyDescent="0.2">
      <c r="A11" s="751" t="s">
        <v>82</v>
      </c>
      <c r="B11" s="236">
        <v>329</v>
      </c>
      <c r="C11" s="236">
        <v>14845</v>
      </c>
      <c r="D11" s="246">
        <v>2900</v>
      </c>
      <c r="E11" s="236">
        <v>22</v>
      </c>
      <c r="F11" s="236">
        <v>127</v>
      </c>
      <c r="G11" s="246">
        <v>155</v>
      </c>
      <c r="H11" s="236">
        <v>36</v>
      </c>
      <c r="I11" s="236">
        <v>521</v>
      </c>
      <c r="J11" s="246">
        <v>291</v>
      </c>
      <c r="K11" s="236">
        <v>2</v>
      </c>
      <c r="L11" s="236">
        <v>32</v>
      </c>
      <c r="M11" s="246">
        <v>14</v>
      </c>
      <c r="N11" s="851" t="s">
        <v>82</v>
      </c>
      <c r="O11" s="236">
        <v>124</v>
      </c>
      <c r="P11" s="236">
        <v>11174</v>
      </c>
      <c r="Q11" s="246">
        <v>1334</v>
      </c>
      <c r="R11" s="236">
        <v>140</v>
      </c>
      <c r="S11" s="236">
        <v>2804</v>
      </c>
      <c r="T11" s="246">
        <v>1066</v>
      </c>
      <c r="U11" s="236">
        <v>0</v>
      </c>
      <c r="V11" s="236">
        <v>0</v>
      </c>
      <c r="W11" s="246">
        <v>0</v>
      </c>
      <c r="X11" s="236">
        <v>5</v>
      </c>
      <c r="Y11" s="236">
        <v>187</v>
      </c>
      <c r="Z11" s="282">
        <v>40</v>
      </c>
      <c r="AB11" s="849"/>
      <c r="AC11" s="849"/>
      <c r="AD11" s="849"/>
      <c r="AE11" s="849"/>
      <c r="AF11" s="849"/>
    </row>
    <row r="12" spans="1:32" s="70" customFormat="1" ht="12.75" customHeight="1" x14ac:dyDescent="0.2">
      <c r="A12" s="751"/>
      <c r="B12" s="66">
        <v>1</v>
      </c>
      <c r="C12" s="67">
        <v>1</v>
      </c>
      <c r="D12" s="67">
        <v>1</v>
      </c>
      <c r="E12" s="68">
        <v>6.6869999999999999E-2</v>
      </c>
      <c r="F12" s="63">
        <v>8.5599999999999999E-3</v>
      </c>
      <c r="G12" s="63">
        <v>5.3449999999999998E-2</v>
      </c>
      <c r="H12" s="68">
        <v>0.10942</v>
      </c>
      <c r="I12" s="63">
        <v>3.5099999999999999E-2</v>
      </c>
      <c r="J12" s="63">
        <v>0.10034</v>
      </c>
      <c r="K12" s="68">
        <v>6.0800000000000003E-3</v>
      </c>
      <c r="L12" s="63">
        <v>2.16E-3</v>
      </c>
      <c r="M12" s="69">
        <v>4.8300000000000001E-3</v>
      </c>
      <c r="N12" s="851"/>
      <c r="O12" s="68">
        <v>0.37690000000000001</v>
      </c>
      <c r="P12" s="63">
        <v>0.75270999999999999</v>
      </c>
      <c r="Q12" s="63">
        <v>0.46</v>
      </c>
      <c r="R12" s="68">
        <v>0.42553000000000002</v>
      </c>
      <c r="S12" s="63">
        <v>0.18889</v>
      </c>
      <c r="T12" s="63">
        <v>0.36758999999999997</v>
      </c>
      <c r="U12" s="68" t="s">
        <v>498</v>
      </c>
      <c r="V12" s="63" t="s">
        <v>498</v>
      </c>
      <c r="W12" s="63" t="s">
        <v>498</v>
      </c>
      <c r="X12" s="68">
        <v>1.52E-2</v>
      </c>
      <c r="Y12" s="63">
        <v>1.26E-2</v>
      </c>
      <c r="Z12" s="75">
        <v>1.379E-2</v>
      </c>
    </row>
    <row r="13" spans="1:32" s="30" customFormat="1" ht="12.75" customHeight="1" x14ac:dyDescent="0.2">
      <c r="A13" s="751" t="s">
        <v>83</v>
      </c>
      <c r="B13" s="236">
        <v>120</v>
      </c>
      <c r="C13" s="236">
        <v>3260</v>
      </c>
      <c r="D13" s="246">
        <v>601</v>
      </c>
      <c r="E13" s="236">
        <v>2</v>
      </c>
      <c r="F13" s="236">
        <v>28</v>
      </c>
      <c r="G13" s="246">
        <v>20</v>
      </c>
      <c r="H13" s="236">
        <v>11</v>
      </c>
      <c r="I13" s="236">
        <v>338</v>
      </c>
      <c r="J13" s="246">
        <v>98</v>
      </c>
      <c r="K13" s="236">
        <v>0</v>
      </c>
      <c r="L13" s="236">
        <v>0</v>
      </c>
      <c r="M13" s="246">
        <v>0</v>
      </c>
      <c r="N13" s="851" t="s">
        <v>83</v>
      </c>
      <c r="O13" s="236">
        <v>0</v>
      </c>
      <c r="P13" s="236">
        <v>0</v>
      </c>
      <c r="Q13" s="246">
        <v>0</v>
      </c>
      <c r="R13" s="236">
        <v>107</v>
      </c>
      <c r="S13" s="236">
        <v>2894</v>
      </c>
      <c r="T13" s="246">
        <v>483</v>
      </c>
      <c r="U13" s="236">
        <v>0</v>
      </c>
      <c r="V13" s="236">
        <v>0</v>
      </c>
      <c r="W13" s="246">
        <v>0</v>
      </c>
      <c r="X13" s="236">
        <v>0</v>
      </c>
      <c r="Y13" s="236">
        <v>0</v>
      </c>
      <c r="Z13" s="282">
        <v>0</v>
      </c>
      <c r="AB13" s="33"/>
    </row>
    <row r="14" spans="1:32" s="70" customFormat="1" ht="12.75" customHeight="1" x14ac:dyDescent="0.2">
      <c r="A14" s="751"/>
      <c r="B14" s="66">
        <v>1</v>
      </c>
      <c r="C14" s="67">
        <v>1</v>
      </c>
      <c r="D14" s="67">
        <v>1</v>
      </c>
      <c r="E14" s="68">
        <v>1.6670000000000001E-2</v>
      </c>
      <c r="F14" s="63">
        <v>8.5900000000000004E-3</v>
      </c>
      <c r="G14" s="63">
        <v>3.3279999999999997E-2</v>
      </c>
      <c r="H14" s="68">
        <v>9.1670000000000001E-2</v>
      </c>
      <c r="I14" s="63">
        <v>0.10367999999999999</v>
      </c>
      <c r="J14" s="63">
        <v>0.16306000000000001</v>
      </c>
      <c r="K14" s="68" t="s">
        <v>498</v>
      </c>
      <c r="L14" s="63" t="s">
        <v>498</v>
      </c>
      <c r="M14" s="69" t="s">
        <v>498</v>
      </c>
      <c r="N14" s="851"/>
      <c r="O14" s="68" t="s">
        <v>498</v>
      </c>
      <c r="P14" s="63" t="s">
        <v>498</v>
      </c>
      <c r="Q14" s="63" t="s">
        <v>498</v>
      </c>
      <c r="R14" s="68">
        <v>0.89166999999999996</v>
      </c>
      <c r="S14" s="63">
        <v>0.88773000000000002</v>
      </c>
      <c r="T14" s="63">
        <v>0.80366000000000004</v>
      </c>
      <c r="U14" s="68" t="s">
        <v>498</v>
      </c>
      <c r="V14" s="63" t="s">
        <v>498</v>
      </c>
      <c r="W14" s="63" t="s">
        <v>498</v>
      </c>
      <c r="X14" s="68" t="s">
        <v>498</v>
      </c>
      <c r="Y14" s="63" t="s">
        <v>498</v>
      </c>
      <c r="Z14" s="75" t="s">
        <v>498</v>
      </c>
      <c r="AB14" s="33"/>
    </row>
    <row r="15" spans="1:32" s="30" customFormat="1" ht="12" customHeight="1" x14ac:dyDescent="0.2">
      <c r="A15" s="751" t="s">
        <v>84</v>
      </c>
      <c r="B15" s="236">
        <v>390</v>
      </c>
      <c r="C15" s="236">
        <v>15138</v>
      </c>
      <c r="D15" s="246">
        <v>6683</v>
      </c>
      <c r="E15" s="236">
        <v>0</v>
      </c>
      <c r="F15" s="236">
        <v>0</v>
      </c>
      <c r="G15" s="246">
        <v>0</v>
      </c>
      <c r="H15" s="236">
        <v>1</v>
      </c>
      <c r="I15" s="236">
        <v>8</v>
      </c>
      <c r="J15" s="246">
        <v>10</v>
      </c>
      <c r="K15" s="236">
        <v>0</v>
      </c>
      <c r="L15" s="236">
        <v>0</v>
      </c>
      <c r="M15" s="246">
        <v>0</v>
      </c>
      <c r="N15" s="851" t="s">
        <v>84</v>
      </c>
      <c r="O15" s="236">
        <v>387</v>
      </c>
      <c r="P15" s="236">
        <v>15110</v>
      </c>
      <c r="Q15" s="246">
        <v>6664</v>
      </c>
      <c r="R15" s="236">
        <v>2</v>
      </c>
      <c r="S15" s="236">
        <v>20</v>
      </c>
      <c r="T15" s="246">
        <v>9</v>
      </c>
      <c r="U15" s="236">
        <v>0</v>
      </c>
      <c r="V15" s="236">
        <v>0</v>
      </c>
      <c r="W15" s="246">
        <v>0</v>
      </c>
      <c r="X15" s="236">
        <v>0</v>
      </c>
      <c r="Y15" s="236">
        <v>0</v>
      </c>
      <c r="Z15" s="282">
        <v>0</v>
      </c>
      <c r="AB15" s="33"/>
    </row>
    <row r="16" spans="1:32" s="70" customFormat="1" ht="12" customHeight="1" x14ac:dyDescent="0.2">
      <c r="A16" s="751"/>
      <c r="B16" s="66">
        <v>1</v>
      </c>
      <c r="C16" s="67">
        <v>1</v>
      </c>
      <c r="D16" s="67">
        <v>1</v>
      </c>
      <c r="E16" s="68" t="s">
        <v>498</v>
      </c>
      <c r="F16" s="63" t="s">
        <v>498</v>
      </c>
      <c r="G16" s="63" t="s">
        <v>498</v>
      </c>
      <c r="H16" s="68">
        <v>2.5600000000000002E-3</v>
      </c>
      <c r="I16" s="63">
        <v>5.2999999999999998E-4</v>
      </c>
      <c r="J16" s="63">
        <v>1.5E-3</v>
      </c>
      <c r="K16" s="68" t="s">
        <v>498</v>
      </c>
      <c r="L16" s="63" t="s">
        <v>498</v>
      </c>
      <c r="M16" s="69" t="s">
        <v>498</v>
      </c>
      <c r="N16" s="851"/>
      <c r="O16" s="68">
        <v>0.99231000000000003</v>
      </c>
      <c r="P16" s="63">
        <v>0.99814999999999998</v>
      </c>
      <c r="Q16" s="63">
        <v>0.99716000000000005</v>
      </c>
      <c r="R16" s="68">
        <v>5.13E-3</v>
      </c>
      <c r="S16" s="63">
        <v>1.32E-3</v>
      </c>
      <c r="T16" s="63">
        <v>1.3500000000000001E-3</v>
      </c>
      <c r="U16" s="68" t="s">
        <v>498</v>
      </c>
      <c r="V16" s="63" t="s">
        <v>498</v>
      </c>
      <c r="W16" s="63" t="s">
        <v>498</v>
      </c>
      <c r="X16" s="68" t="s">
        <v>498</v>
      </c>
      <c r="Y16" s="63" t="s">
        <v>498</v>
      </c>
      <c r="Z16" s="75" t="s">
        <v>498</v>
      </c>
      <c r="AB16" s="33"/>
    </row>
    <row r="17" spans="1:26" s="30" customFormat="1" ht="12.75" customHeight="1" x14ac:dyDescent="0.2">
      <c r="A17" s="751" t="s">
        <v>85</v>
      </c>
      <c r="B17" s="236">
        <v>455</v>
      </c>
      <c r="C17" s="236">
        <v>14788</v>
      </c>
      <c r="D17" s="246">
        <v>3789</v>
      </c>
      <c r="E17" s="236">
        <v>16</v>
      </c>
      <c r="F17" s="236">
        <v>226</v>
      </c>
      <c r="G17" s="246">
        <v>306</v>
      </c>
      <c r="H17" s="236">
        <v>16</v>
      </c>
      <c r="I17" s="236">
        <v>148</v>
      </c>
      <c r="J17" s="246">
        <v>213</v>
      </c>
      <c r="K17" s="236">
        <v>5</v>
      </c>
      <c r="L17" s="236">
        <v>19</v>
      </c>
      <c r="M17" s="246">
        <v>48</v>
      </c>
      <c r="N17" s="851" t="s">
        <v>85</v>
      </c>
      <c r="O17" s="236">
        <v>55</v>
      </c>
      <c r="P17" s="236">
        <v>2675</v>
      </c>
      <c r="Q17" s="246">
        <v>486</v>
      </c>
      <c r="R17" s="236">
        <v>332</v>
      </c>
      <c r="S17" s="236">
        <v>8167</v>
      </c>
      <c r="T17" s="246">
        <v>2428</v>
      </c>
      <c r="U17" s="236">
        <v>5</v>
      </c>
      <c r="V17" s="236">
        <v>1994</v>
      </c>
      <c r="W17" s="246">
        <v>63</v>
      </c>
      <c r="X17" s="236">
        <v>26</v>
      </c>
      <c r="Y17" s="236">
        <v>1559</v>
      </c>
      <c r="Z17" s="282">
        <v>245</v>
      </c>
    </row>
    <row r="18" spans="1:26" s="70" customFormat="1" ht="12.75" customHeight="1" x14ac:dyDescent="0.2">
      <c r="A18" s="751"/>
      <c r="B18" s="66">
        <v>1</v>
      </c>
      <c r="C18" s="67">
        <v>1</v>
      </c>
      <c r="D18" s="67">
        <v>1</v>
      </c>
      <c r="E18" s="68">
        <v>3.5159999999999997E-2</v>
      </c>
      <c r="F18" s="63">
        <v>1.528E-2</v>
      </c>
      <c r="G18" s="63">
        <v>8.0759999999999998E-2</v>
      </c>
      <c r="H18" s="68">
        <v>3.5159999999999997E-2</v>
      </c>
      <c r="I18" s="63">
        <v>1.001E-2</v>
      </c>
      <c r="J18" s="63">
        <v>5.6219999999999999E-2</v>
      </c>
      <c r="K18" s="68">
        <v>1.099E-2</v>
      </c>
      <c r="L18" s="63">
        <v>1.2800000000000001E-3</v>
      </c>
      <c r="M18" s="69">
        <v>1.2670000000000001E-2</v>
      </c>
      <c r="N18" s="851"/>
      <c r="O18" s="68">
        <v>0.12088</v>
      </c>
      <c r="P18" s="63">
        <v>0.18089</v>
      </c>
      <c r="Q18" s="63">
        <v>0.12827</v>
      </c>
      <c r="R18" s="68">
        <v>0.72967000000000004</v>
      </c>
      <c r="S18" s="63">
        <v>0.55227000000000004</v>
      </c>
      <c r="T18" s="63">
        <v>0.64080000000000004</v>
      </c>
      <c r="U18" s="68">
        <v>1.099E-2</v>
      </c>
      <c r="V18" s="63">
        <v>0.13483999999999999</v>
      </c>
      <c r="W18" s="63">
        <v>1.6629999999999999E-2</v>
      </c>
      <c r="X18" s="68">
        <v>5.7140000000000003E-2</v>
      </c>
      <c r="Y18" s="63">
        <v>0.10542</v>
      </c>
      <c r="Z18" s="75">
        <v>6.4659999999999995E-2</v>
      </c>
    </row>
    <row r="19" spans="1:26" s="30" customFormat="1" ht="12.75" customHeight="1" x14ac:dyDescent="0.2">
      <c r="A19" s="751" t="s">
        <v>86</v>
      </c>
      <c r="B19" s="236">
        <v>180</v>
      </c>
      <c r="C19" s="236">
        <v>5706</v>
      </c>
      <c r="D19" s="246">
        <v>1901</v>
      </c>
      <c r="E19" s="236">
        <v>18</v>
      </c>
      <c r="F19" s="236">
        <v>292</v>
      </c>
      <c r="G19" s="246">
        <v>405</v>
      </c>
      <c r="H19" s="236">
        <v>16</v>
      </c>
      <c r="I19" s="236">
        <v>348</v>
      </c>
      <c r="J19" s="246">
        <v>214</v>
      </c>
      <c r="K19" s="236">
        <v>1</v>
      </c>
      <c r="L19" s="236">
        <v>6</v>
      </c>
      <c r="M19" s="246">
        <v>12</v>
      </c>
      <c r="N19" s="851" t="s">
        <v>86</v>
      </c>
      <c r="O19" s="236">
        <v>82</v>
      </c>
      <c r="P19" s="236">
        <v>3798</v>
      </c>
      <c r="Q19" s="246">
        <v>942</v>
      </c>
      <c r="R19" s="236">
        <v>63</v>
      </c>
      <c r="S19" s="236">
        <v>1262</v>
      </c>
      <c r="T19" s="246">
        <v>328</v>
      </c>
      <c r="U19" s="236">
        <v>0</v>
      </c>
      <c r="V19" s="236">
        <v>0</v>
      </c>
      <c r="W19" s="246">
        <v>0</v>
      </c>
      <c r="X19" s="236">
        <v>0</v>
      </c>
      <c r="Y19" s="236">
        <v>0</v>
      </c>
      <c r="Z19" s="282">
        <v>0</v>
      </c>
    </row>
    <row r="20" spans="1:26" s="70" customFormat="1" ht="12.75" customHeight="1" x14ac:dyDescent="0.2">
      <c r="A20" s="751"/>
      <c r="B20" s="66">
        <v>1</v>
      </c>
      <c r="C20" s="67">
        <v>1</v>
      </c>
      <c r="D20" s="67">
        <v>1</v>
      </c>
      <c r="E20" s="68">
        <v>0.1</v>
      </c>
      <c r="F20" s="63">
        <v>5.117E-2</v>
      </c>
      <c r="G20" s="63">
        <v>0.21304999999999999</v>
      </c>
      <c r="H20" s="68">
        <v>8.8889999999999997E-2</v>
      </c>
      <c r="I20" s="63">
        <v>6.0990000000000003E-2</v>
      </c>
      <c r="J20" s="63">
        <v>0.11257</v>
      </c>
      <c r="K20" s="68">
        <v>5.5599999999999998E-3</v>
      </c>
      <c r="L20" s="63">
        <v>1.0499999999999999E-3</v>
      </c>
      <c r="M20" s="69">
        <v>6.3099999999999996E-3</v>
      </c>
      <c r="N20" s="851"/>
      <c r="O20" s="68">
        <v>0.45556000000000002</v>
      </c>
      <c r="P20" s="63">
        <v>0.66561999999999999</v>
      </c>
      <c r="Q20" s="63">
        <v>0.49553000000000003</v>
      </c>
      <c r="R20" s="68">
        <v>0.35</v>
      </c>
      <c r="S20" s="63">
        <v>0.22117000000000001</v>
      </c>
      <c r="T20" s="63">
        <v>0.17254</v>
      </c>
      <c r="U20" s="68" t="s">
        <v>498</v>
      </c>
      <c r="V20" s="63" t="s">
        <v>498</v>
      </c>
      <c r="W20" s="63" t="s">
        <v>498</v>
      </c>
      <c r="X20" s="68" t="s">
        <v>498</v>
      </c>
      <c r="Y20" s="63" t="s">
        <v>498</v>
      </c>
      <c r="Z20" s="75" t="s">
        <v>498</v>
      </c>
    </row>
    <row r="21" spans="1:26" s="30" customFormat="1" ht="12.75" customHeight="1" x14ac:dyDescent="0.2">
      <c r="A21" s="751" t="s">
        <v>87</v>
      </c>
      <c r="B21" s="236">
        <v>562</v>
      </c>
      <c r="C21" s="236">
        <v>16791</v>
      </c>
      <c r="D21" s="246">
        <v>5191</v>
      </c>
      <c r="E21" s="236">
        <v>22</v>
      </c>
      <c r="F21" s="236">
        <v>142</v>
      </c>
      <c r="G21" s="246">
        <v>213</v>
      </c>
      <c r="H21" s="236">
        <v>18</v>
      </c>
      <c r="I21" s="236">
        <v>265</v>
      </c>
      <c r="J21" s="246">
        <v>158</v>
      </c>
      <c r="K21" s="236">
        <v>2</v>
      </c>
      <c r="L21" s="236">
        <v>30</v>
      </c>
      <c r="M21" s="246">
        <v>26</v>
      </c>
      <c r="N21" s="851" t="s">
        <v>87</v>
      </c>
      <c r="O21" s="236">
        <v>28</v>
      </c>
      <c r="P21" s="236">
        <v>1701</v>
      </c>
      <c r="Q21" s="246">
        <v>280</v>
      </c>
      <c r="R21" s="236">
        <v>484</v>
      </c>
      <c r="S21" s="236">
        <v>13447</v>
      </c>
      <c r="T21" s="246">
        <v>4418</v>
      </c>
      <c r="U21" s="236">
        <v>3</v>
      </c>
      <c r="V21" s="236">
        <v>718</v>
      </c>
      <c r="W21" s="246">
        <v>57</v>
      </c>
      <c r="X21" s="236">
        <v>5</v>
      </c>
      <c r="Y21" s="236">
        <v>488</v>
      </c>
      <c r="Z21" s="282">
        <v>39</v>
      </c>
    </row>
    <row r="22" spans="1:26" s="70" customFormat="1" ht="12.75" customHeight="1" x14ac:dyDescent="0.2">
      <c r="A22" s="751"/>
      <c r="B22" s="66">
        <v>1</v>
      </c>
      <c r="C22" s="67">
        <v>1</v>
      </c>
      <c r="D22" s="67">
        <v>1</v>
      </c>
      <c r="E22" s="68">
        <v>3.9149999999999997E-2</v>
      </c>
      <c r="F22" s="63">
        <v>8.4600000000000005E-3</v>
      </c>
      <c r="G22" s="63">
        <v>4.1029999999999997E-2</v>
      </c>
      <c r="H22" s="68">
        <v>3.2030000000000003E-2</v>
      </c>
      <c r="I22" s="63">
        <v>1.5779999999999999E-2</v>
      </c>
      <c r="J22" s="63">
        <v>3.0439999999999998E-2</v>
      </c>
      <c r="K22" s="68">
        <v>3.5599999999999998E-3</v>
      </c>
      <c r="L22" s="63">
        <v>1.7899999999999999E-3</v>
      </c>
      <c r="M22" s="69">
        <v>5.0099999999999997E-3</v>
      </c>
      <c r="N22" s="851"/>
      <c r="O22" s="68">
        <v>4.9820000000000003E-2</v>
      </c>
      <c r="P22" s="63">
        <v>0.1013</v>
      </c>
      <c r="Q22" s="63">
        <v>5.3940000000000002E-2</v>
      </c>
      <c r="R22" s="68">
        <v>0.86121000000000003</v>
      </c>
      <c r="S22" s="63">
        <v>0.80084999999999995</v>
      </c>
      <c r="T22" s="63">
        <v>0.85109000000000001</v>
      </c>
      <c r="U22" s="68">
        <v>5.3400000000000001E-3</v>
      </c>
      <c r="V22" s="63">
        <v>4.2759999999999999E-2</v>
      </c>
      <c r="W22" s="63">
        <v>1.098E-2</v>
      </c>
      <c r="X22" s="68">
        <v>8.8999999999999999E-3</v>
      </c>
      <c r="Y22" s="63">
        <v>2.9059999999999999E-2</v>
      </c>
      <c r="Z22" s="75">
        <v>7.5100000000000002E-3</v>
      </c>
    </row>
    <row r="23" spans="1:26" s="30" customFormat="1" ht="12.75" customHeight="1" x14ac:dyDescent="0.2">
      <c r="A23" s="751" t="s">
        <v>88</v>
      </c>
      <c r="B23" s="236">
        <v>1658</v>
      </c>
      <c r="C23" s="236">
        <v>78812</v>
      </c>
      <c r="D23" s="246">
        <v>15615</v>
      </c>
      <c r="E23" s="236">
        <v>70</v>
      </c>
      <c r="F23" s="236">
        <v>569</v>
      </c>
      <c r="G23" s="246">
        <v>892</v>
      </c>
      <c r="H23" s="236">
        <v>85</v>
      </c>
      <c r="I23" s="236">
        <v>1297</v>
      </c>
      <c r="J23" s="246">
        <v>677</v>
      </c>
      <c r="K23" s="236">
        <v>5</v>
      </c>
      <c r="L23" s="236">
        <v>76</v>
      </c>
      <c r="M23" s="246">
        <v>63</v>
      </c>
      <c r="N23" s="851" t="s">
        <v>88</v>
      </c>
      <c r="O23" s="236">
        <v>395</v>
      </c>
      <c r="P23" s="236">
        <v>29131</v>
      </c>
      <c r="Q23" s="246">
        <v>4906</v>
      </c>
      <c r="R23" s="236">
        <v>991</v>
      </c>
      <c r="S23" s="236">
        <v>18889</v>
      </c>
      <c r="T23" s="246">
        <v>7492</v>
      </c>
      <c r="U23" s="236">
        <v>77</v>
      </c>
      <c r="V23" s="236">
        <v>28108</v>
      </c>
      <c r="W23" s="246">
        <v>1194</v>
      </c>
      <c r="X23" s="236">
        <v>35</v>
      </c>
      <c r="Y23" s="236">
        <v>742</v>
      </c>
      <c r="Z23" s="282">
        <v>391</v>
      </c>
    </row>
    <row r="24" spans="1:26" s="70" customFormat="1" ht="12.75" customHeight="1" x14ac:dyDescent="0.2">
      <c r="A24" s="751"/>
      <c r="B24" s="66">
        <v>1</v>
      </c>
      <c r="C24" s="67">
        <v>1</v>
      </c>
      <c r="D24" s="67">
        <v>1</v>
      </c>
      <c r="E24" s="68">
        <v>4.2220000000000001E-2</v>
      </c>
      <c r="F24" s="63">
        <v>7.2199999999999999E-3</v>
      </c>
      <c r="G24" s="63">
        <v>5.7119999999999997E-2</v>
      </c>
      <c r="H24" s="68">
        <v>5.1270000000000003E-2</v>
      </c>
      <c r="I24" s="63">
        <v>1.6459999999999999E-2</v>
      </c>
      <c r="J24" s="63">
        <v>4.3360000000000003E-2</v>
      </c>
      <c r="K24" s="68">
        <v>3.0200000000000001E-3</v>
      </c>
      <c r="L24" s="63">
        <v>9.6000000000000002E-4</v>
      </c>
      <c r="M24" s="69">
        <v>4.0299999999999997E-3</v>
      </c>
      <c r="N24" s="851"/>
      <c r="O24" s="68">
        <v>0.23824000000000001</v>
      </c>
      <c r="P24" s="63">
        <v>0.36963000000000001</v>
      </c>
      <c r="Q24" s="63">
        <v>0.31419000000000002</v>
      </c>
      <c r="R24" s="68">
        <v>0.59770999999999996</v>
      </c>
      <c r="S24" s="63">
        <v>0.23966999999999999</v>
      </c>
      <c r="T24" s="63">
        <v>0.4798</v>
      </c>
      <c r="U24" s="68">
        <v>4.6440000000000002E-2</v>
      </c>
      <c r="V24" s="63">
        <v>0.35665000000000002</v>
      </c>
      <c r="W24" s="63">
        <v>7.646E-2</v>
      </c>
      <c r="X24" s="68">
        <v>2.111E-2</v>
      </c>
      <c r="Y24" s="63">
        <v>9.41E-3</v>
      </c>
      <c r="Z24" s="75">
        <v>2.504E-2</v>
      </c>
    </row>
    <row r="25" spans="1:26" s="30" customFormat="1" ht="12.75" customHeight="1" x14ac:dyDescent="0.2">
      <c r="A25" s="751" t="s">
        <v>89</v>
      </c>
      <c r="B25" s="236">
        <v>139</v>
      </c>
      <c r="C25" s="236">
        <v>4618</v>
      </c>
      <c r="D25" s="246">
        <v>1114</v>
      </c>
      <c r="E25" s="236">
        <v>15</v>
      </c>
      <c r="F25" s="236">
        <v>223</v>
      </c>
      <c r="G25" s="246">
        <v>94</v>
      </c>
      <c r="H25" s="236">
        <v>14</v>
      </c>
      <c r="I25" s="236">
        <v>200</v>
      </c>
      <c r="J25" s="246">
        <v>130</v>
      </c>
      <c r="K25" s="236">
        <v>12</v>
      </c>
      <c r="L25" s="236">
        <v>180</v>
      </c>
      <c r="M25" s="246">
        <v>145</v>
      </c>
      <c r="N25" s="851" t="s">
        <v>89</v>
      </c>
      <c r="O25" s="236">
        <v>27</v>
      </c>
      <c r="P25" s="236">
        <v>1652</v>
      </c>
      <c r="Q25" s="246">
        <v>242</v>
      </c>
      <c r="R25" s="236">
        <v>69</v>
      </c>
      <c r="S25" s="236">
        <v>2348</v>
      </c>
      <c r="T25" s="246">
        <v>480</v>
      </c>
      <c r="U25" s="236">
        <v>0</v>
      </c>
      <c r="V25" s="236">
        <v>0</v>
      </c>
      <c r="W25" s="246">
        <v>0</v>
      </c>
      <c r="X25" s="236">
        <v>2</v>
      </c>
      <c r="Y25" s="236">
        <v>15</v>
      </c>
      <c r="Z25" s="282">
        <v>23</v>
      </c>
    </row>
    <row r="26" spans="1:26" s="70" customFormat="1" ht="12.75" customHeight="1" x14ac:dyDescent="0.2">
      <c r="A26" s="751"/>
      <c r="B26" s="66">
        <v>1</v>
      </c>
      <c r="C26" s="67">
        <v>1</v>
      </c>
      <c r="D26" s="67">
        <v>1</v>
      </c>
      <c r="E26" s="68">
        <v>0.10791000000000001</v>
      </c>
      <c r="F26" s="63">
        <v>4.829E-2</v>
      </c>
      <c r="G26" s="63">
        <v>8.4379999999999997E-2</v>
      </c>
      <c r="H26" s="68">
        <v>0.10072</v>
      </c>
      <c r="I26" s="63">
        <v>4.3310000000000001E-2</v>
      </c>
      <c r="J26" s="63">
        <v>0.1167</v>
      </c>
      <c r="K26" s="68">
        <v>8.6330000000000004E-2</v>
      </c>
      <c r="L26" s="63">
        <v>3.8980000000000001E-2</v>
      </c>
      <c r="M26" s="69">
        <v>0.13016</v>
      </c>
      <c r="N26" s="851"/>
      <c r="O26" s="68">
        <v>0.19424</v>
      </c>
      <c r="P26" s="63">
        <v>0.35772999999999999</v>
      </c>
      <c r="Q26" s="63">
        <v>0.21723999999999999</v>
      </c>
      <c r="R26" s="68">
        <v>0.49640000000000001</v>
      </c>
      <c r="S26" s="63">
        <v>0.50844999999999996</v>
      </c>
      <c r="T26" s="63">
        <v>0.43087999999999999</v>
      </c>
      <c r="U26" s="68" t="s">
        <v>498</v>
      </c>
      <c r="V26" s="63" t="s">
        <v>498</v>
      </c>
      <c r="W26" s="63" t="s">
        <v>498</v>
      </c>
      <c r="X26" s="68">
        <v>1.439E-2</v>
      </c>
      <c r="Y26" s="63">
        <v>3.2499999999999999E-3</v>
      </c>
      <c r="Z26" s="75">
        <v>2.0650000000000002E-2</v>
      </c>
    </row>
    <row r="27" spans="1:26" s="30" customFormat="1" ht="12.75" customHeight="1" x14ac:dyDescent="0.2">
      <c r="A27" s="751" t="s">
        <v>90</v>
      </c>
      <c r="B27" s="236">
        <v>125</v>
      </c>
      <c r="C27" s="236">
        <v>1775</v>
      </c>
      <c r="D27" s="246">
        <v>763</v>
      </c>
      <c r="E27" s="236">
        <v>0</v>
      </c>
      <c r="F27" s="236">
        <v>0</v>
      </c>
      <c r="G27" s="246">
        <v>0</v>
      </c>
      <c r="H27" s="236">
        <v>22</v>
      </c>
      <c r="I27" s="236">
        <v>253</v>
      </c>
      <c r="J27" s="246">
        <v>148</v>
      </c>
      <c r="K27" s="236">
        <v>0</v>
      </c>
      <c r="L27" s="236">
        <v>0</v>
      </c>
      <c r="M27" s="246">
        <v>0</v>
      </c>
      <c r="N27" s="851" t="s">
        <v>90</v>
      </c>
      <c r="O27" s="236">
        <v>0</v>
      </c>
      <c r="P27" s="236">
        <v>0</v>
      </c>
      <c r="Q27" s="246">
        <v>0</v>
      </c>
      <c r="R27" s="236">
        <v>98</v>
      </c>
      <c r="S27" s="236">
        <v>1388</v>
      </c>
      <c r="T27" s="246">
        <v>603</v>
      </c>
      <c r="U27" s="236">
        <v>0</v>
      </c>
      <c r="V27" s="236">
        <v>0</v>
      </c>
      <c r="W27" s="246">
        <v>0</v>
      </c>
      <c r="X27" s="236">
        <v>5</v>
      </c>
      <c r="Y27" s="236">
        <v>134</v>
      </c>
      <c r="Z27" s="282">
        <v>12</v>
      </c>
    </row>
    <row r="28" spans="1:26" s="70" customFormat="1" ht="12.75" customHeight="1" x14ac:dyDescent="0.2">
      <c r="A28" s="751"/>
      <c r="B28" s="66">
        <v>1</v>
      </c>
      <c r="C28" s="67">
        <v>1</v>
      </c>
      <c r="D28" s="67">
        <v>1</v>
      </c>
      <c r="E28" s="68" t="s">
        <v>498</v>
      </c>
      <c r="F28" s="63" t="s">
        <v>498</v>
      </c>
      <c r="G28" s="63" t="s">
        <v>498</v>
      </c>
      <c r="H28" s="68">
        <v>0.17599999999999999</v>
      </c>
      <c r="I28" s="63">
        <v>0.14254</v>
      </c>
      <c r="J28" s="63">
        <v>0.19397</v>
      </c>
      <c r="K28" s="68" t="s">
        <v>498</v>
      </c>
      <c r="L28" s="63" t="s">
        <v>498</v>
      </c>
      <c r="M28" s="69" t="s">
        <v>498</v>
      </c>
      <c r="N28" s="851"/>
      <c r="O28" s="68" t="s">
        <v>498</v>
      </c>
      <c r="P28" s="63" t="s">
        <v>498</v>
      </c>
      <c r="Q28" s="63" t="s">
        <v>498</v>
      </c>
      <c r="R28" s="68">
        <v>0.78400000000000003</v>
      </c>
      <c r="S28" s="63">
        <v>0.78197000000000005</v>
      </c>
      <c r="T28" s="63">
        <v>0.7903</v>
      </c>
      <c r="U28" s="68" t="s">
        <v>498</v>
      </c>
      <c r="V28" s="63" t="s">
        <v>498</v>
      </c>
      <c r="W28" s="63" t="s">
        <v>498</v>
      </c>
      <c r="X28" s="68">
        <v>0.04</v>
      </c>
      <c r="Y28" s="63">
        <v>7.5490000000000002E-2</v>
      </c>
      <c r="Z28" s="75">
        <v>1.5730000000000001E-2</v>
      </c>
    </row>
    <row r="29" spans="1:26" s="30" customFormat="1" ht="12.75" customHeight="1" x14ac:dyDescent="0.2">
      <c r="A29" s="751" t="s">
        <v>91</v>
      </c>
      <c r="B29" s="236">
        <v>296</v>
      </c>
      <c r="C29" s="236">
        <v>7431</v>
      </c>
      <c r="D29" s="246">
        <v>1860</v>
      </c>
      <c r="E29" s="236">
        <v>4</v>
      </c>
      <c r="F29" s="236">
        <v>127</v>
      </c>
      <c r="G29" s="246">
        <v>39</v>
      </c>
      <c r="H29" s="236">
        <v>1</v>
      </c>
      <c r="I29" s="236">
        <v>15</v>
      </c>
      <c r="J29" s="246">
        <v>8</v>
      </c>
      <c r="K29" s="236">
        <v>2</v>
      </c>
      <c r="L29" s="236">
        <v>20</v>
      </c>
      <c r="M29" s="246">
        <v>49</v>
      </c>
      <c r="N29" s="851" t="s">
        <v>91</v>
      </c>
      <c r="O29" s="236">
        <v>12</v>
      </c>
      <c r="P29" s="236">
        <v>1127</v>
      </c>
      <c r="Q29" s="246">
        <v>120</v>
      </c>
      <c r="R29" s="236">
        <v>275</v>
      </c>
      <c r="S29" s="236">
        <v>6097</v>
      </c>
      <c r="T29" s="246">
        <v>1628</v>
      </c>
      <c r="U29" s="236">
        <v>0</v>
      </c>
      <c r="V29" s="236">
        <v>0</v>
      </c>
      <c r="W29" s="246">
        <v>0</v>
      </c>
      <c r="X29" s="236">
        <v>2</v>
      </c>
      <c r="Y29" s="236">
        <v>45</v>
      </c>
      <c r="Z29" s="282">
        <v>16</v>
      </c>
    </row>
    <row r="30" spans="1:26" s="70" customFormat="1" ht="12.75" customHeight="1" x14ac:dyDescent="0.2">
      <c r="A30" s="751"/>
      <c r="B30" s="66">
        <v>1</v>
      </c>
      <c r="C30" s="67">
        <v>1</v>
      </c>
      <c r="D30" s="67">
        <v>1</v>
      </c>
      <c r="E30" s="68">
        <v>1.3509999999999999E-2</v>
      </c>
      <c r="F30" s="63">
        <v>1.7090000000000001E-2</v>
      </c>
      <c r="G30" s="63">
        <v>2.0969999999999999E-2</v>
      </c>
      <c r="H30" s="68">
        <v>3.3800000000000002E-3</v>
      </c>
      <c r="I30" s="63">
        <v>2.0200000000000001E-3</v>
      </c>
      <c r="J30" s="63">
        <v>4.3E-3</v>
      </c>
      <c r="K30" s="68">
        <v>6.7600000000000004E-3</v>
      </c>
      <c r="L30" s="63">
        <v>2.6900000000000001E-3</v>
      </c>
      <c r="M30" s="69">
        <v>2.6339999999999999E-2</v>
      </c>
      <c r="N30" s="851"/>
      <c r="O30" s="68">
        <v>4.054E-2</v>
      </c>
      <c r="P30" s="63">
        <v>0.15165999999999999</v>
      </c>
      <c r="Q30" s="63">
        <v>6.4519999999999994E-2</v>
      </c>
      <c r="R30" s="68">
        <v>0.92905000000000004</v>
      </c>
      <c r="S30" s="63">
        <v>0.82047999999999999</v>
      </c>
      <c r="T30" s="63">
        <v>0.87526999999999999</v>
      </c>
      <c r="U30" s="68" t="s">
        <v>498</v>
      </c>
      <c r="V30" s="63" t="s">
        <v>498</v>
      </c>
      <c r="W30" s="63" t="s">
        <v>498</v>
      </c>
      <c r="X30" s="68">
        <v>6.7600000000000004E-3</v>
      </c>
      <c r="Y30" s="63">
        <v>6.0600000000000003E-3</v>
      </c>
      <c r="Z30" s="75">
        <v>8.6E-3</v>
      </c>
    </row>
    <row r="31" spans="1:26" s="30" customFormat="1" ht="12.75" customHeight="1" x14ac:dyDescent="0.2">
      <c r="A31" s="751" t="s">
        <v>92</v>
      </c>
      <c r="B31" s="236">
        <v>266</v>
      </c>
      <c r="C31" s="236">
        <v>7968</v>
      </c>
      <c r="D31" s="246">
        <v>2291</v>
      </c>
      <c r="E31" s="236">
        <v>16</v>
      </c>
      <c r="F31" s="236">
        <v>275</v>
      </c>
      <c r="G31" s="246">
        <v>221</v>
      </c>
      <c r="H31" s="236">
        <v>13</v>
      </c>
      <c r="I31" s="236">
        <v>215</v>
      </c>
      <c r="J31" s="246">
        <v>112</v>
      </c>
      <c r="K31" s="236">
        <v>4</v>
      </c>
      <c r="L31" s="236">
        <v>12</v>
      </c>
      <c r="M31" s="246">
        <v>50</v>
      </c>
      <c r="N31" s="851" t="s">
        <v>92</v>
      </c>
      <c r="O31" s="236">
        <v>75</v>
      </c>
      <c r="P31" s="236">
        <v>3389</v>
      </c>
      <c r="Q31" s="246">
        <v>762</v>
      </c>
      <c r="R31" s="236">
        <v>151</v>
      </c>
      <c r="S31" s="236">
        <v>3160</v>
      </c>
      <c r="T31" s="246">
        <v>1116</v>
      </c>
      <c r="U31" s="236">
        <v>0</v>
      </c>
      <c r="V31" s="236">
        <v>0</v>
      </c>
      <c r="W31" s="246">
        <v>0</v>
      </c>
      <c r="X31" s="236">
        <v>7</v>
      </c>
      <c r="Y31" s="236">
        <v>917</v>
      </c>
      <c r="Z31" s="282">
        <v>30</v>
      </c>
    </row>
    <row r="32" spans="1:26" s="70" customFormat="1" ht="12.75" customHeight="1" x14ac:dyDescent="0.2">
      <c r="A32" s="751"/>
      <c r="B32" s="66">
        <v>1</v>
      </c>
      <c r="C32" s="67">
        <v>1</v>
      </c>
      <c r="D32" s="67">
        <v>1</v>
      </c>
      <c r="E32" s="68">
        <v>6.0150000000000002E-2</v>
      </c>
      <c r="F32" s="63">
        <v>3.4509999999999999E-2</v>
      </c>
      <c r="G32" s="63">
        <v>9.6460000000000004E-2</v>
      </c>
      <c r="H32" s="68">
        <v>4.8869999999999997E-2</v>
      </c>
      <c r="I32" s="63">
        <v>2.6980000000000001E-2</v>
      </c>
      <c r="J32" s="63">
        <v>4.8890000000000003E-2</v>
      </c>
      <c r="K32" s="68">
        <v>1.504E-2</v>
      </c>
      <c r="L32" s="63">
        <v>1.5100000000000001E-3</v>
      </c>
      <c r="M32" s="69">
        <v>2.1819999999999999E-2</v>
      </c>
      <c r="N32" s="851"/>
      <c r="O32" s="68">
        <v>0.28194999999999998</v>
      </c>
      <c r="P32" s="63">
        <v>0.42532999999999999</v>
      </c>
      <c r="Q32" s="63">
        <v>0.33261000000000002</v>
      </c>
      <c r="R32" s="68">
        <v>0.56767000000000001</v>
      </c>
      <c r="S32" s="63">
        <v>0.39659</v>
      </c>
      <c r="T32" s="63">
        <v>0.48712</v>
      </c>
      <c r="U32" s="68" t="s">
        <v>498</v>
      </c>
      <c r="V32" s="63" t="s">
        <v>498</v>
      </c>
      <c r="W32" s="63" t="s">
        <v>498</v>
      </c>
      <c r="X32" s="68">
        <v>2.632E-2</v>
      </c>
      <c r="Y32" s="63">
        <v>0.11509</v>
      </c>
      <c r="Z32" s="75">
        <v>1.3089999999999999E-2</v>
      </c>
    </row>
    <row r="33" spans="1:26" s="30" customFormat="1" ht="12.75" customHeight="1" x14ac:dyDescent="0.2">
      <c r="A33" s="751" t="s">
        <v>93</v>
      </c>
      <c r="B33" s="236">
        <v>527</v>
      </c>
      <c r="C33" s="236">
        <v>24350</v>
      </c>
      <c r="D33" s="246">
        <v>5477</v>
      </c>
      <c r="E33" s="236">
        <v>20</v>
      </c>
      <c r="F33" s="236">
        <v>444</v>
      </c>
      <c r="G33" s="246">
        <v>193</v>
      </c>
      <c r="H33" s="236">
        <v>20</v>
      </c>
      <c r="I33" s="236">
        <v>266</v>
      </c>
      <c r="J33" s="246">
        <v>168</v>
      </c>
      <c r="K33" s="236">
        <v>2</v>
      </c>
      <c r="L33" s="236">
        <v>18</v>
      </c>
      <c r="M33" s="246">
        <v>31</v>
      </c>
      <c r="N33" s="851" t="s">
        <v>93</v>
      </c>
      <c r="O33" s="236">
        <v>272</v>
      </c>
      <c r="P33" s="236">
        <v>13411</v>
      </c>
      <c r="Q33" s="246">
        <v>3748</v>
      </c>
      <c r="R33" s="236">
        <v>201</v>
      </c>
      <c r="S33" s="236">
        <v>9260</v>
      </c>
      <c r="T33" s="246">
        <v>1165</v>
      </c>
      <c r="U33" s="236">
        <v>6</v>
      </c>
      <c r="V33" s="236">
        <v>803</v>
      </c>
      <c r="W33" s="246">
        <v>126</v>
      </c>
      <c r="X33" s="236">
        <v>6</v>
      </c>
      <c r="Y33" s="236">
        <v>148</v>
      </c>
      <c r="Z33" s="282">
        <v>46</v>
      </c>
    </row>
    <row r="34" spans="1:26" s="70" customFormat="1" ht="12.75" customHeight="1" x14ac:dyDescent="0.2">
      <c r="A34" s="751"/>
      <c r="B34" s="66">
        <v>1</v>
      </c>
      <c r="C34" s="67">
        <v>1</v>
      </c>
      <c r="D34" s="67">
        <v>1</v>
      </c>
      <c r="E34" s="68">
        <v>3.7949999999999998E-2</v>
      </c>
      <c r="F34" s="63">
        <v>1.823E-2</v>
      </c>
      <c r="G34" s="63">
        <v>3.524E-2</v>
      </c>
      <c r="H34" s="68">
        <v>3.7949999999999998E-2</v>
      </c>
      <c r="I34" s="63">
        <v>1.0919999999999999E-2</v>
      </c>
      <c r="J34" s="63">
        <v>3.0669999999999999E-2</v>
      </c>
      <c r="K34" s="68">
        <v>3.8E-3</v>
      </c>
      <c r="L34" s="63">
        <v>7.3999999999999999E-4</v>
      </c>
      <c r="M34" s="69">
        <v>5.6600000000000001E-3</v>
      </c>
      <c r="N34" s="851"/>
      <c r="O34" s="68">
        <v>0.51612999999999998</v>
      </c>
      <c r="P34" s="63">
        <v>0.55076000000000003</v>
      </c>
      <c r="Q34" s="63">
        <v>0.68432000000000004</v>
      </c>
      <c r="R34" s="68">
        <v>0.38140000000000002</v>
      </c>
      <c r="S34" s="63">
        <v>0.38029000000000002</v>
      </c>
      <c r="T34" s="63">
        <v>0.21271000000000001</v>
      </c>
      <c r="U34" s="68">
        <v>1.1390000000000001E-2</v>
      </c>
      <c r="V34" s="63">
        <v>3.2980000000000002E-2</v>
      </c>
      <c r="W34" s="63">
        <v>2.3009999999999999E-2</v>
      </c>
      <c r="X34" s="68">
        <v>1.1390000000000001E-2</v>
      </c>
      <c r="Y34" s="63">
        <v>6.0800000000000003E-3</v>
      </c>
      <c r="Z34" s="75">
        <v>8.3999999999999995E-3</v>
      </c>
    </row>
    <row r="35" spans="1:26" s="30" customFormat="1" ht="12.75" customHeight="1" x14ac:dyDescent="0.2">
      <c r="A35" s="768" t="s">
        <v>94</v>
      </c>
      <c r="B35" s="236">
        <v>153</v>
      </c>
      <c r="C35" s="236">
        <v>5478</v>
      </c>
      <c r="D35" s="246">
        <v>1249</v>
      </c>
      <c r="E35" s="236">
        <v>20</v>
      </c>
      <c r="F35" s="236">
        <v>296</v>
      </c>
      <c r="G35" s="246">
        <v>265</v>
      </c>
      <c r="H35" s="236">
        <v>11</v>
      </c>
      <c r="I35" s="236">
        <v>354</v>
      </c>
      <c r="J35" s="246">
        <v>118</v>
      </c>
      <c r="K35" s="236">
        <v>1</v>
      </c>
      <c r="L35" s="236">
        <v>4</v>
      </c>
      <c r="M35" s="246">
        <v>12</v>
      </c>
      <c r="N35" s="853" t="s">
        <v>94</v>
      </c>
      <c r="O35" s="236">
        <v>9</v>
      </c>
      <c r="P35" s="236">
        <v>1226</v>
      </c>
      <c r="Q35" s="246">
        <v>92</v>
      </c>
      <c r="R35" s="236">
        <v>109</v>
      </c>
      <c r="S35" s="236">
        <v>2241</v>
      </c>
      <c r="T35" s="246">
        <v>742</v>
      </c>
      <c r="U35" s="236">
        <v>0</v>
      </c>
      <c r="V35" s="236">
        <v>0</v>
      </c>
      <c r="W35" s="246">
        <v>0</v>
      </c>
      <c r="X35" s="236">
        <v>3</v>
      </c>
      <c r="Y35" s="236">
        <v>1357</v>
      </c>
      <c r="Z35" s="282">
        <v>20</v>
      </c>
    </row>
    <row r="36" spans="1:26" s="70" customFormat="1" ht="12.75" customHeight="1" x14ac:dyDescent="0.2">
      <c r="A36" s="769"/>
      <c r="B36" s="296">
        <v>1</v>
      </c>
      <c r="C36" s="296">
        <v>1</v>
      </c>
      <c r="D36" s="296">
        <v>1</v>
      </c>
      <c r="E36" s="297">
        <v>0.13072</v>
      </c>
      <c r="F36" s="298">
        <v>5.4030000000000002E-2</v>
      </c>
      <c r="G36" s="298">
        <v>0.21217</v>
      </c>
      <c r="H36" s="297">
        <v>7.1900000000000006E-2</v>
      </c>
      <c r="I36" s="298">
        <v>6.4619999999999997E-2</v>
      </c>
      <c r="J36" s="298">
        <v>9.4479999999999995E-2</v>
      </c>
      <c r="K36" s="297">
        <v>6.5399999999999998E-3</v>
      </c>
      <c r="L36" s="298">
        <v>7.2999999999999996E-4</v>
      </c>
      <c r="M36" s="299">
        <v>9.6100000000000005E-3</v>
      </c>
      <c r="N36" s="854"/>
      <c r="O36" s="298">
        <v>5.8819999999999997E-2</v>
      </c>
      <c r="P36" s="298">
        <v>0.2238</v>
      </c>
      <c r="Q36" s="298">
        <v>7.3660000000000003E-2</v>
      </c>
      <c r="R36" s="297">
        <v>0.71242000000000005</v>
      </c>
      <c r="S36" s="298">
        <v>0.40909000000000001</v>
      </c>
      <c r="T36" s="298">
        <v>0.59408000000000005</v>
      </c>
      <c r="U36" s="297" t="s">
        <v>498</v>
      </c>
      <c r="V36" s="298" t="s">
        <v>498</v>
      </c>
      <c r="W36" s="298" t="s">
        <v>498</v>
      </c>
      <c r="X36" s="297">
        <v>1.9609999999999999E-2</v>
      </c>
      <c r="Y36" s="298">
        <v>0.24772</v>
      </c>
      <c r="Z36" s="312">
        <v>1.601E-2</v>
      </c>
    </row>
    <row r="37" spans="1:26" s="33" customFormat="1" ht="12.75" customHeight="1" x14ac:dyDescent="0.2">
      <c r="A37" s="810" t="s">
        <v>109</v>
      </c>
      <c r="B37" s="235">
        <v>9495</v>
      </c>
      <c r="C37" s="235">
        <v>363091</v>
      </c>
      <c r="D37" s="300">
        <v>87156</v>
      </c>
      <c r="E37" s="235">
        <v>366</v>
      </c>
      <c r="F37" s="235">
        <v>5031</v>
      </c>
      <c r="G37" s="300">
        <v>4434</v>
      </c>
      <c r="H37" s="235">
        <v>542</v>
      </c>
      <c r="I37" s="235">
        <v>9400</v>
      </c>
      <c r="J37" s="300">
        <v>4917</v>
      </c>
      <c r="K37" s="235">
        <v>79</v>
      </c>
      <c r="L37" s="235">
        <v>1945</v>
      </c>
      <c r="M37" s="300">
        <v>784</v>
      </c>
      <c r="N37" s="864" t="s">
        <v>109</v>
      </c>
      <c r="O37" s="235">
        <v>2827</v>
      </c>
      <c r="P37" s="235">
        <v>178191</v>
      </c>
      <c r="Q37" s="300">
        <v>36797</v>
      </c>
      <c r="R37" s="235">
        <v>5468</v>
      </c>
      <c r="S37" s="235">
        <v>130192</v>
      </c>
      <c r="T37" s="300">
        <v>37696</v>
      </c>
      <c r="U37" s="235">
        <v>96</v>
      </c>
      <c r="V37" s="235">
        <v>32041</v>
      </c>
      <c r="W37" s="300">
        <v>1478</v>
      </c>
      <c r="X37" s="235">
        <v>117</v>
      </c>
      <c r="Y37" s="235">
        <v>6291</v>
      </c>
      <c r="Z37" s="287">
        <v>1050</v>
      </c>
    </row>
    <row r="38" spans="1:26" s="71" customFormat="1" ht="12.75" customHeight="1" thickBot="1" x14ac:dyDescent="0.25">
      <c r="A38" s="811"/>
      <c r="B38" s="307">
        <v>1</v>
      </c>
      <c r="C38" s="308">
        <v>1</v>
      </c>
      <c r="D38" s="308">
        <v>1</v>
      </c>
      <c r="E38" s="309">
        <v>3.8550000000000001E-2</v>
      </c>
      <c r="F38" s="310">
        <v>1.3860000000000001E-2</v>
      </c>
      <c r="G38" s="310">
        <v>5.0869999999999999E-2</v>
      </c>
      <c r="H38" s="309">
        <v>5.7079999999999999E-2</v>
      </c>
      <c r="I38" s="310">
        <v>2.589E-2</v>
      </c>
      <c r="J38" s="310">
        <v>5.6419999999999998E-2</v>
      </c>
      <c r="K38" s="309">
        <v>8.3199999999999993E-3</v>
      </c>
      <c r="L38" s="310">
        <v>5.3600000000000002E-3</v>
      </c>
      <c r="M38" s="504">
        <v>8.9999999999999993E-3</v>
      </c>
      <c r="N38" s="856"/>
      <c r="O38" s="309">
        <v>0.29774</v>
      </c>
      <c r="P38" s="310">
        <v>0.49075999999999997</v>
      </c>
      <c r="Q38" s="310">
        <v>0.42220000000000002</v>
      </c>
      <c r="R38" s="309">
        <v>0.57587999999999995</v>
      </c>
      <c r="S38" s="310">
        <v>0.35857</v>
      </c>
      <c r="T38" s="310">
        <v>0.43251000000000001</v>
      </c>
      <c r="U38" s="309">
        <v>1.0109999999999999E-2</v>
      </c>
      <c r="V38" s="310">
        <v>8.8249999999999995E-2</v>
      </c>
      <c r="W38" s="310">
        <v>1.6959999999999999E-2</v>
      </c>
      <c r="X38" s="309">
        <v>1.2319999999999999E-2</v>
      </c>
      <c r="Y38" s="310">
        <v>1.7330000000000002E-2</v>
      </c>
      <c r="Z38" s="313">
        <v>1.205E-2</v>
      </c>
    </row>
    <row r="39" spans="1:26" x14ac:dyDescent="0.2">
      <c r="A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2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"&amp;Hilfswerte!O1&amp;"; Basis: "&amp;Tabelle1!$C$36&amp;" VHS."</f>
        <v>Anmerkungen. Datengrundlage: Volkshochschul-Statistik ; Basis: 869 VHS.</v>
      </c>
    </row>
    <row r="41" spans="1:26" s="77" customFormat="1" ht="11.25" hidden="1" customHeight="1" x14ac:dyDescent="0.55000000000000004">
      <c r="A41" s="76"/>
      <c r="N41" s="76"/>
    </row>
    <row r="42" spans="1:26" ht="12.75" customHeight="1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N42" s="705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t="12.75" customHeight="1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N43" s="700" t="s">
        <v>515</v>
      </c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Y43" s="701"/>
    </row>
    <row r="44" spans="1:26" ht="12.75" customHeight="1" x14ac:dyDescent="0.2">
      <c r="A44" s="700" t="s">
        <v>516</v>
      </c>
      <c r="B44" s="701"/>
      <c r="C44" s="701"/>
      <c r="D44" s="701"/>
      <c r="E44" s="702" t="s">
        <v>503</v>
      </c>
      <c r="F44" s="702"/>
      <c r="G44" s="702"/>
      <c r="H44" s="701"/>
      <c r="I44" s="701"/>
      <c r="J44" s="701"/>
      <c r="K44" s="701"/>
      <c r="L44" s="701"/>
      <c r="N44" s="700" t="s">
        <v>516</v>
      </c>
      <c r="O44" s="701"/>
      <c r="P44" s="701"/>
      <c r="Q44" s="701"/>
      <c r="R44" s="781" t="s">
        <v>503</v>
      </c>
      <c r="S44" s="781"/>
      <c r="T44" s="781"/>
      <c r="U44" s="701"/>
      <c r="V44" s="701"/>
      <c r="W44" s="701"/>
      <c r="X44" s="701"/>
      <c r="Y44" s="701"/>
    </row>
    <row r="45" spans="1:26" ht="12.75" customHeight="1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N45" s="703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</row>
    <row r="46" spans="1:26" ht="12.75" customHeight="1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N46" s="704" t="s">
        <v>517</v>
      </c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</row>
  </sheetData>
  <mergeCells count="50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N17:N18"/>
    <mergeCell ref="A19:A20"/>
    <mergeCell ref="N19:N20"/>
    <mergeCell ref="A21:A22"/>
    <mergeCell ref="N21:N22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R44:T44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A15:A16"/>
    <mergeCell ref="N15:N16"/>
    <mergeCell ref="A13:A14"/>
    <mergeCell ref="N13:N14"/>
    <mergeCell ref="A17:A18"/>
  </mergeCells>
  <conditionalFormatting sqref="A6">
    <cfRule type="cellIs" dxfId="427" priority="409" stopIfTrue="1" operator="equal">
      <formula>1</formula>
    </cfRule>
    <cfRule type="cellIs" dxfId="426" priority="410" stopIfTrue="1" operator="lessThan">
      <formula>0.0005</formula>
    </cfRule>
  </conditionalFormatting>
  <conditionalFormatting sqref="A8 A10 A12 A14 A16 A18 A20 A22 A24 A26 A28 A30 A32 A34 A36">
    <cfRule type="cellIs" dxfId="425" priority="415" stopIfTrue="1" operator="equal">
      <formula>1</formula>
    </cfRule>
    <cfRule type="cellIs" dxfId="424" priority="416" stopIfTrue="1" operator="lessThan">
      <formula>0.0005</formula>
    </cfRule>
  </conditionalFormatting>
  <conditionalFormatting sqref="A5:Z5">
    <cfRule type="cellIs" dxfId="423" priority="139" stopIfTrue="1" operator="equal">
      <formula>0</formula>
    </cfRule>
  </conditionalFormatting>
  <conditionalFormatting sqref="A9:Z9">
    <cfRule type="cellIs" dxfId="422" priority="127" stopIfTrue="1" operator="equal">
      <formula>0</formula>
    </cfRule>
  </conditionalFormatting>
  <conditionalFormatting sqref="A11:Z11">
    <cfRule type="cellIs" dxfId="421" priority="118" stopIfTrue="1" operator="equal">
      <formula>0</formula>
    </cfRule>
  </conditionalFormatting>
  <conditionalFormatting sqref="A13:Z13">
    <cfRule type="cellIs" dxfId="420" priority="109" stopIfTrue="1" operator="equal">
      <formula>0</formula>
    </cfRule>
  </conditionalFormatting>
  <conditionalFormatting sqref="A15:Z15">
    <cfRule type="cellIs" dxfId="419" priority="100" stopIfTrue="1" operator="equal">
      <formula>0</formula>
    </cfRule>
  </conditionalFormatting>
  <conditionalFormatting sqref="A17:Z17">
    <cfRule type="cellIs" dxfId="418" priority="91" stopIfTrue="1" operator="equal">
      <formula>0</formula>
    </cfRule>
  </conditionalFormatting>
  <conditionalFormatting sqref="A19:Z19">
    <cfRule type="cellIs" dxfId="417" priority="82" stopIfTrue="1" operator="equal">
      <formula>0</formula>
    </cfRule>
  </conditionalFormatting>
  <conditionalFormatting sqref="A21:Z21">
    <cfRule type="cellIs" dxfId="416" priority="73" stopIfTrue="1" operator="equal">
      <formula>0</formula>
    </cfRule>
  </conditionalFormatting>
  <conditionalFormatting sqref="A23:Z23">
    <cfRule type="cellIs" dxfId="415" priority="64" stopIfTrue="1" operator="equal">
      <formula>0</formula>
    </cfRule>
  </conditionalFormatting>
  <conditionalFormatting sqref="A25:Z25">
    <cfRule type="cellIs" dxfId="414" priority="55" stopIfTrue="1" operator="equal">
      <formula>0</formula>
    </cfRule>
  </conditionalFormatting>
  <conditionalFormatting sqref="A27:Z27">
    <cfRule type="cellIs" dxfId="413" priority="46" stopIfTrue="1" operator="equal">
      <formula>0</formula>
    </cfRule>
  </conditionalFormatting>
  <conditionalFormatting sqref="A29:Z29">
    <cfRule type="cellIs" dxfId="412" priority="37" stopIfTrue="1" operator="equal">
      <formula>0</formula>
    </cfRule>
  </conditionalFormatting>
  <conditionalFormatting sqref="A31:Z31">
    <cfRule type="cellIs" dxfId="411" priority="28" stopIfTrue="1" operator="equal">
      <formula>0</formula>
    </cfRule>
  </conditionalFormatting>
  <conditionalFormatting sqref="A33:Z33">
    <cfRule type="cellIs" dxfId="410" priority="19" stopIfTrue="1" operator="equal">
      <formula>0</formula>
    </cfRule>
  </conditionalFormatting>
  <conditionalFormatting sqref="A35:Z35">
    <cfRule type="cellIs" dxfId="409" priority="10" stopIfTrue="1" operator="equal">
      <formula>0</formula>
    </cfRule>
  </conditionalFormatting>
  <conditionalFormatting sqref="B7:M7">
    <cfRule type="cellIs" dxfId="408" priority="385" stopIfTrue="1" operator="equal">
      <formula>0</formula>
    </cfRule>
  </conditionalFormatting>
  <conditionalFormatting sqref="B37:M37">
    <cfRule type="cellIs" dxfId="407" priority="205" stopIfTrue="1" operator="equal">
      <formula>0</formula>
    </cfRule>
  </conditionalFormatting>
  <conditionalFormatting sqref="N6 N8 N10 N12 N14 N16 N18 N20 N22 N24 N26 N28 N30 N32 N34 N36">
    <cfRule type="cellIs" dxfId="406" priority="412" stopIfTrue="1" operator="equal">
      <formula>1</formula>
    </cfRule>
    <cfRule type="cellIs" dxfId="405" priority="413" stopIfTrue="1" operator="lessThan">
      <formula>0.0005</formula>
    </cfRule>
  </conditionalFormatting>
  <conditionalFormatting sqref="O7:Z7">
    <cfRule type="cellIs" dxfId="404" priority="136" stopIfTrue="1" operator="equal">
      <formula>0</formula>
    </cfRule>
  </conditionalFormatting>
  <conditionalFormatting sqref="O37:Z37">
    <cfRule type="cellIs" dxfId="403" priority="1" stopIfTrue="1" operator="equal">
      <formula>0</formula>
    </cfRule>
  </conditionalFormatting>
  <hyperlinks>
    <hyperlink ref="E44" r:id="rId1" xr:uid="{E445BB20-F434-4617-88C2-4A0D854EED93}"/>
    <hyperlink ref="E44:G44" r:id="rId2" display="http://dx.doi.org/10.4232/1.14582 " xr:uid="{F983536A-E3C2-4EBD-B13B-973FF028DC32}"/>
    <hyperlink ref="A46" r:id="rId3" display="Publikation und Tabellen stehen unter der Lizenz CC BY-SA DEED 4.0." xr:uid="{9E573D80-9761-4843-B123-7F7DAC87CAF8}"/>
    <hyperlink ref="R44" r:id="rId4" xr:uid="{1366C48F-5E96-4082-A6CC-F893F2310E8B}"/>
    <hyperlink ref="R44:T44" r:id="rId5" display="http://dx.doi.org/10.4232/1.14582 " xr:uid="{AC8C31E5-158B-47D4-BA78-035AD6A1C8DC}"/>
    <hyperlink ref="N46" r:id="rId6" display="Publikation und Tabellen stehen unter der Lizenz CC BY-SA DEED 4.0." xr:uid="{38691804-28CD-4F85-BABD-75C6F59836D6}"/>
  </hyperlinks>
  <pageMargins left="0.78740157480314965" right="0.78740157480314965" top="0.98425196850393704" bottom="0.98425196850393704" header="0.51181102362204722" footer="0.51181102362204722"/>
  <pageSetup paperSize="9" scale="80" orientation="portrait" r:id="rId7"/>
  <headerFooter scaleWithDoc="0" alignWithMargins="0"/>
  <colBreaks count="2" manualBreakCount="2">
    <brk id="13" max="45" man="1"/>
    <brk id="26" max="39" man="1"/>
  </colBreaks>
  <legacyDrawingHF r:id="rId8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44C57-AB36-46C6-B896-564C47189732}">
  <dimension ref="A1:AC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4" customWidth="1"/>
    <col min="2" max="2" width="6.42578125" style="24" customWidth="1"/>
    <col min="3" max="4" width="7.85546875" style="24" customWidth="1"/>
    <col min="5" max="5" width="6.28515625" style="24" customWidth="1"/>
    <col min="6" max="6" width="7.140625" style="24" customWidth="1"/>
    <col min="7" max="7" width="7.85546875" style="24" customWidth="1"/>
    <col min="8" max="8" width="6.5703125" style="24" customWidth="1"/>
    <col min="9" max="9" width="7.85546875" style="24" customWidth="1"/>
    <col min="10" max="10" width="8" style="24" customWidth="1"/>
    <col min="11" max="11" width="6.5703125" style="24" customWidth="1"/>
    <col min="12" max="12" width="7.85546875" style="24" customWidth="1"/>
    <col min="13" max="13" width="8" style="24" customWidth="1"/>
    <col min="14" max="14" width="14.42578125" style="24" customWidth="1"/>
    <col min="15" max="15" width="6.5703125" style="24" customWidth="1"/>
    <col min="16" max="16" width="7.85546875" style="24" customWidth="1"/>
    <col min="17" max="17" width="8" style="24" customWidth="1"/>
    <col min="18" max="18" width="6.5703125" style="24" customWidth="1"/>
    <col min="19" max="19" width="7.85546875" style="24" customWidth="1"/>
    <col min="20" max="20" width="8" style="24" customWidth="1"/>
    <col min="21" max="21" width="6.5703125" style="24" customWidth="1"/>
    <col min="22" max="22" width="7.85546875" style="24" customWidth="1"/>
    <col min="23" max="26" width="8" style="24" customWidth="1"/>
    <col min="27" max="27" width="6.5703125" style="24" customWidth="1"/>
    <col min="28" max="28" width="8.7109375" style="24" customWidth="1"/>
    <col min="29" max="29" width="8" style="24" customWidth="1"/>
    <col min="30" max="16384" width="11.42578125" style="24"/>
  </cols>
  <sheetData>
    <row r="1" spans="1:29" s="23" customFormat="1" ht="37.5" customHeight="1" thickBot="1" x14ac:dyDescent="0.25">
      <c r="A1" s="859" t="str">
        <f>"Tabelle 8.5: Kurse, Unterrichtsstunden und Belegungen nach Ländern und Programmbereichen " &amp;Hilfswerte!B1&amp; " - Abschlussbezogene Kurse"</f>
        <v>Tabelle 8.5: Kurse, Unterrichtsstunden und Belegungen nach Ländern und Programmbereichen 2019 - Abschlussbezogene Kurse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1"/>
      <c r="N1" s="859" t="str">
        <f>"noch Tabelle 8.5: Kurse, Unterrichtsstunden und  Belegungen nach Ländern und Programmbereichen " &amp;Hilfswerte!B1&amp; " - Abschlussbezogene Kurse"</f>
        <v>noch Tabelle 8.5: Kurse, Unterrichtsstunden und  Belegungen nach Ländern und Programmbereichen 2019 - Abschlussbezogene Kurse</v>
      </c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1"/>
      <c r="AA1" s="55"/>
      <c r="AB1" s="55"/>
      <c r="AC1" s="55"/>
    </row>
    <row r="2" spans="1:29" s="23" customFormat="1" ht="14.25" customHeight="1" x14ac:dyDescent="0.2">
      <c r="A2" s="770" t="s">
        <v>14</v>
      </c>
      <c r="B2" s="830" t="s">
        <v>63</v>
      </c>
      <c r="C2" s="841"/>
      <c r="D2" s="841"/>
      <c r="E2" s="837" t="s">
        <v>59</v>
      </c>
      <c r="F2" s="838"/>
      <c r="G2" s="838"/>
      <c r="H2" s="838"/>
      <c r="I2" s="838"/>
      <c r="J2" s="838"/>
      <c r="K2" s="838"/>
      <c r="L2" s="838"/>
      <c r="M2" s="843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29" s="64" customFormat="1" ht="39.75" customHeight="1" x14ac:dyDescent="0.2">
      <c r="A3" s="771"/>
      <c r="B3" s="831"/>
      <c r="C3" s="842"/>
      <c r="D3" s="842"/>
      <c r="E3" s="848" t="s">
        <v>1</v>
      </c>
      <c r="F3" s="763"/>
      <c r="G3" s="764"/>
      <c r="H3" s="848" t="s">
        <v>2</v>
      </c>
      <c r="I3" s="763"/>
      <c r="J3" s="764"/>
      <c r="K3" s="848" t="s">
        <v>21</v>
      </c>
      <c r="L3" s="763"/>
      <c r="M3" s="764"/>
      <c r="N3" s="862"/>
      <c r="O3" s="852" t="s">
        <v>22</v>
      </c>
      <c r="P3" s="852"/>
      <c r="Q3" s="852"/>
      <c r="R3" s="852" t="s">
        <v>382</v>
      </c>
      <c r="S3" s="852"/>
      <c r="T3" s="852"/>
      <c r="U3" s="852" t="s">
        <v>433</v>
      </c>
      <c r="V3" s="852"/>
      <c r="W3" s="848"/>
      <c r="X3" s="848" t="s">
        <v>43</v>
      </c>
      <c r="Y3" s="763"/>
      <c r="Z3" s="765"/>
    </row>
    <row r="4" spans="1:29" ht="48" x14ac:dyDescent="0.2">
      <c r="A4" s="772"/>
      <c r="B4" s="292" t="s">
        <v>18</v>
      </c>
      <c r="C4" s="292" t="s">
        <v>19</v>
      </c>
      <c r="D4" s="292" t="s">
        <v>20</v>
      </c>
      <c r="E4" s="292" t="s">
        <v>18</v>
      </c>
      <c r="F4" s="292" t="s">
        <v>19</v>
      </c>
      <c r="G4" s="293" t="s">
        <v>20</v>
      </c>
      <c r="H4" s="292" t="s">
        <v>18</v>
      </c>
      <c r="I4" s="292" t="s">
        <v>19</v>
      </c>
      <c r="J4" s="293" t="s">
        <v>20</v>
      </c>
      <c r="K4" s="292" t="s">
        <v>18</v>
      </c>
      <c r="L4" s="292" t="s">
        <v>19</v>
      </c>
      <c r="M4" s="293" t="s">
        <v>20</v>
      </c>
      <c r="N4" s="863"/>
      <c r="O4" s="292" t="s">
        <v>18</v>
      </c>
      <c r="P4" s="292" t="s">
        <v>19</v>
      </c>
      <c r="Q4" s="293" t="s">
        <v>20</v>
      </c>
      <c r="R4" s="292" t="s">
        <v>18</v>
      </c>
      <c r="S4" s="292" t="s">
        <v>19</v>
      </c>
      <c r="T4" s="293" t="s">
        <v>20</v>
      </c>
      <c r="U4" s="292" t="s">
        <v>18</v>
      </c>
      <c r="V4" s="292" t="s">
        <v>19</v>
      </c>
      <c r="W4" s="292" t="s">
        <v>20</v>
      </c>
      <c r="X4" s="292" t="s">
        <v>18</v>
      </c>
      <c r="Y4" s="292" t="s">
        <v>19</v>
      </c>
      <c r="Z4" s="314" t="s">
        <v>20</v>
      </c>
    </row>
    <row r="5" spans="1:29" s="30" customFormat="1" ht="12.75" customHeight="1" x14ac:dyDescent="0.2">
      <c r="A5" s="752" t="s">
        <v>79</v>
      </c>
      <c r="B5" s="236">
        <v>29979</v>
      </c>
      <c r="C5" s="236">
        <v>1587101</v>
      </c>
      <c r="D5" s="246">
        <v>314635</v>
      </c>
      <c r="E5" s="236">
        <v>140</v>
      </c>
      <c r="F5" s="236">
        <v>3821</v>
      </c>
      <c r="G5" s="246">
        <v>1754</v>
      </c>
      <c r="H5" s="236">
        <v>224</v>
      </c>
      <c r="I5" s="236">
        <v>7372</v>
      </c>
      <c r="J5" s="246">
        <v>2371</v>
      </c>
      <c r="K5" s="236">
        <v>51</v>
      </c>
      <c r="L5" s="236">
        <v>1120</v>
      </c>
      <c r="M5" s="246">
        <v>597</v>
      </c>
      <c r="N5" s="850" t="s">
        <v>79</v>
      </c>
      <c r="O5" s="236">
        <v>28061</v>
      </c>
      <c r="P5" s="236">
        <v>1398666</v>
      </c>
      <c r="Q5" s="246">
        <v>296879</v>
      </c>
      <c r="R5" s="236">
        <v>871</v>
      </c>
      <c r="S5" s="236">
        <v>56098</v>
      </c>
      <c r="T5" s="246">
        <v>6846</v>
      </c>
      <c r="U5" s="236">
        <v>575</v>
      </c>
      <c r="V5" s="236">
        <v>117810</v>
      </c>
      <c r="W5" s="246">
        <v>5809</v>
      </c>
      <c r="X5" s="236">
        <v>57</v>
      </c>
      <c r="Y5" s="236">
        <v>2214</v>
      </c>
      <c r="Z5" s="282">
        <v>379</v>
      </c>
    </row>
    <row r="6" spans="1:29" s="30" customFormat="1" ht="12.75" customHeight="1" x14ac:dyDescent="0.2">
      <c r="A6" s="751"/>
      <c r="B6" s="66">
        <v>1</v>
      </c>
      <c r="C6" s="67">
        <v>1</v>
      </c>
      <c r="D6" s="67">
        <v>1</v>
      </c>
      <c r="E6" s="68">
        <v>4.6699999999999997E-3</v>
      </c>
      <c r="F6" s="63">
        <v>2.4099999999999998E-3</v>
      </c>
      <c r="G6" s="63">
        <v>5.5700000000000003E-3</v>
      </c>
      <c r="H6" s="68">
        <v>7.4700000000000001E-3</v>
      </c>
      <c r="I6" s="63">
        <v>4.64E-3</v>
      </c>
      <c r="J6" s="63">
        <v>7.5399999999999998E-3</v>
      </c>
      <c r="K6" s="68">
        <v>1.6999999999999999E-3</v>
      </c>
      <c r="L6" s="63">
        <v>7.1000000000000002E-4</v>
      </c>
      <c r="M6" s="69">
        <v>1.9E-3</v>
      </c>
      <c r="N6" s="851"/>
      <c r="O6" s="68">
        <v>0.93601999999999996</v>
      </c>
      <c r="P6" s="63">
        <v>0.88127</v>
      </c>
      <c r="Q6" s="63">
        <v>0.94357000000000002</v>
      </c>
      <c r="R6" s="68">
        <v>2.9049999999999999E-2</v>
      </c>
      <c r="S6" s="63">
        <v>3.5349999999999999E-2</v>
      </c>
      <c r="T6" s="63">
        <v>2.1760000000000002E-2</v>
      </c>
      <c r="U6" s="68">
        <v>1.9179999999999999E-2</v>
      </c>
      <c r="V6" s="63">
        <v>7.4230000000000004E-2</v>
      </c>
      <c r="W6" s="63">
        <v>1.8460000000000001E-2</v>
      </c>
      <c r="X6" s="68">
        <v>1.9E-3</v>
      </c>
      <c r="Y6" s="63">
        <v>1.39E-3</v>
      </c>
      <c r="Z6" s="75">
        <v>1.1999999999999999E-3</v>
      </c>
    </row>
    <row r="7" spans="1:29" s="30" customFormat="1" ht="12.75" customHeight="1" x14ac:dyDescent="0.2">
      <c r="A7" s="751" t="s">
        <v>80</v>
      </c>
      <c r="B7" s="236">
        <v>5350</v>
      </c>
      <c r="C7" s="236">
        <v>389604</v>
      </c>
      <c r="D7" s="246">
        <v>59055</v>
      </c>
      <c r="E7" s="236">
        <v>62</v>
      </c>
      <c r="F7" s="236">
        <v>2356</v>
      </c>
      <c r="G7" s="246">
        <v>347</v>
      </c>
      <c r="H7" s="236">
        <v>8</v>
      </c>
      <c r="I7" s="236">
        <v>106</v>
      </c>
      <c r="J7" s="246">
        <v>40</v>
      </c>
      <c r="K7" s="236">
        <v>43</v>
      </c>
      <c r="L7" s="236">
        <v>7038</v>
      </c>
      <c r="M7" s="246">
        <v>416</v>
      </c>
      <c r="N7" s="851" t="s">
        <v>80</v>
      </c>
      <c r="O7" s="236">
        <v>4495</v>
      </c>
      <c r="P7" s="236">
        <v>290880</v>
      </c>
      <c r="Q7" s="246">
        <v>52656</v>
      </c>
      <c r="R7" s="236">
        <v>480</v>
      </c>
      <c r="S7" s="236">
        <v>45928</v>
      </c>
      <c r="T7" s="246">
        <v>3183</v>
      </c>
      <c r="U7" s="236">
        <v>80</v>
      </c>
      <c r="V7" s="236">
        <v>29568</v>
      </c>
      <c r="W7" s="246">
        <v>1262</v>
      </c>
      <c r="X7" s="236">
        <v>182</v>
      </c>
      <c r="Y7" s="236">
        <v>13728</v>
      </c>
      <c r="Z7" s="282">
        <v>1151</v>
      </c>
    </row>
    <row r="8" spans="1:29" s="70" customFormat="1" ht="12.75" customHeight="1" x14ac:dyDescent="0.2">
      <c r="A8" s="751"/>
      <c r="B8" s="66">
        <v>1</v>
      </c>
      <c r="C8" s="67">
        <v>1</v>
      </c>
      <c r="D8" s="67">
        <v>1</v>
      </c>
      <c r="E8" s="68">
        <v>1.159E-2</v>
      </c>
      <c r="F8" s="63">
        <v>6.0499999999999998E-3</v>
      </c>
      <c r="G8" s="63">
        <v>5.8799999999999998E-3</v>
      </c>
      <c r="H8" s="68">
        <v>1.5E-3</v>
      </c>
      <c r="I8" s="63">
        <v>2.7E-4</v>
      </c>
      <c r="J8" s="63">
        <v>6.8000000000000005E-4</v>
      </c>
      <c r="K8" s="68">
        <v>8.0400000000000003E-3</v>
      </c>
      <c r="L8" s="63">
        <v>1.806E-2</v>
      </c>
      <c r="M8" s="69">
        <v>7.0400000000000003E-3</v>
      </c>
      <c r="N8" s="851"/>
      <c r="O8" s="68">
        <v>0.84018999999999999</v>
      </c>
      <c r="P8" s="63">
        <v>0.74660000000000004</v>
      </c>
      <c r="Q8" s="63">
        <v>0.89163999999999999</v>
      </c>
      <c r="R8" s="68">
        <v>8.9719999999999994E-2</v>
      </c>
      <c r="S8" s="63">
        <v>0.11788</v>
      </c>
      <c r="T8" s="63">
        <v>5.3900000000000003E-2</v>
      </c>
      <c r="U8" s="68">
        <v>1.495E-2</v>
      </c>
      <c r="V8" s="63">
        <v>7.5889999999999999E-2</v>
      </c>
      <c r="W8" s="63">
        <v>2.137E-2</v>
      </c>
      <c r="X8" s="68">
        <v>3.4020000000000002E-2</v>
      </c>
      <c r="Y8" s="63">
        <v>3.524E-2</v>
      </c>
      <c r="Z8" s="75">
        <v>1.949E-2</v>
      </c>
    </row>
    <row r="9" spans="1:29" s="30" customFormat="1" ht="12.75" customHeight="1" x14ac:dyDescent="0.2">
      <c r="A9" s="751" t="s">
        <v>81</v>
      </c>
      <c r="B9" s="236">
        <v>8083</v>
      </c>
      <c r="C9" s="236">
        <v>481916</v>
      </c>
      <c r="D9" s="246">
        <v>94069</v>
      </c>
      <c r="E9" s="236">
        <v>2</v>
      </c>
      <c r="F9" s="236">
        <v>32</v>
      </c>
      <c r="G9" s="246">
        <v>17</v>
      </c>
      <c r="H9" s="236">
        <v>54</v>
      </c>
      <c r="I9" s="236">
        <v>2040</v>
      </c>
      <c r="J9" s="246">
        <v>600</v>
      </c>
      <c r="K9" s="236">
        <v>0</v>
      </c>
      <c r="L9" s="236">
        <v>0</v>
      </c>
      <c r="M9" s="246">
        <v>0</v>
      </c>
      <c r="N9" s="851" t="s">
        <v>81</v>
      </c>
      <c r="O9" s="236">
        <v>7664</v>
      </c>
      <c r="P9" s="236">
        <v>462611</v>
      </c>
      <c r="Q9" s="246">
        <v>90808</v>
      </c>
      <c r="R9" s="236">
        <v>350</v>
      </c>
      <c r="S9" s="236">
        <v>12401</v>
      </c>
      <c r="T9" s="246">
        <v>2488</v>
      </c>
      <c r="U9" s="236">
        <v>4</v>
      </c>
      <c r="V9" s="236">
        <v>1140</v>
      </c>
      <c r="W9" s="246">
        <v>51</v>
      </c>
      <c r="X9" s="236">
        <v>9</v>
      </c>
      <c r="Y9" s="236">
        <v>3692</v>
      </c>
      <c r="Z9" s="282">
        <v>105</v>
      </c>
    </row>
    <row r="10" spans="1:29" s="70" customFormat="1" ht="12.75" customHeight="1" x14ac:dyDescent="0.2">
      <c r="A10" s="751"/>
      <c r="B10" s="66">
        <v>1</v>
      </c>
      <c r="C10" s="67">
        <v>1</v>
      </c>
      <c r="D10" s="67">
        <v>1</v>
      </c>
      <c r="E10" s="68">
        <v>2.5000000000000001E-4</v>
      </c>
      <c r="F10" s="63">
        <v>6.9999999999999994E-5</v>
      </c>
      <c r="G10" s="63">
        <v>1.8000000000000001E-4</v>
      </c>
      <c r="H10" s="68">
        <v>6.6800000000000002E-3</v>
      </c>
      <c r="I10" s="63">
        <v>4.2300000000000003E-3</v>
      </c>
      <c r="J10" s="63">
        <v>6.3800000000000003E-3</v>
      </c>
      <c r="K10" s="68" t="s">
        <v>498</v>
      </c>
      <c r="L10" s="63" t="s">
        <v>498</v>
      </c>
      <c r="M10" s="69" t="s">
        <v>498</v>
      </c>
      <c r="N10" s="851"/>
      <c r="O10" s="68">
        <v>0.94816</v>
      </c>
      <c r="P10" s="63">
        <v>0.95994000000000002</v>
      </c>
      <c r="Q10" s="63">
        <v>0.96533000000000002</v>
      </c>
      <c r="R10" s="68">
        <v>4.3299999999999998E-2</v>
      </c>
      <c r="S10" s="63">
        <v>2.5729999999999999E-2</v>
      </c>
      <c r="T10" s="63">
        <v>2.6450000000000001E-2</v>
      </c>
      <c r="U10" s="68">
        <v>4.8999999999999998E-4</v>
      </c>
      <c r="V10" s="63">
        <v>2.3700000000000001E-3</v>
      </c>
      <c r="W10" s="63">
        <v>5.4000000000000001E-4</v>
      </c>
      <c r="X10" s="68">
        <v>1.1100000000000001E-3</v>
      </c>
      <c r="Y10" s="63">
        <v>7.6600000000000001E-3</v>
      </c>
      <c r="Z10" s="75">
        <v>1.1199999999999999E-3</v>
      </c>
    </row>
    <row r="11" spans="1:29" s="30" customFormat="1" ht="12.75" customHeight="1" x14ac:dyDescent="0.2">
      <c r="A11" s="751" t="s">
        <v>82</v>
      </c>
      <c r="B11" s="236">
        <v>887</v>
      </c>
      <c r="C11" s="236">
        <v>56251</v>
      </c>
      <c r="D11" s="246">
        <v>8204</v>
      </c>
      <c r="E11" s="236">
        <v>8</v>
      </c>
      <c r="F11" s="236">
        <v>86</v>
      </c>
      <c r="G11" s="246">
        <v>89</v>
      </c>
      <c r="H11" s="236">
        <v>1</v>
      </c>
      <c r="I11" s="236">
        <v>30</v>
      </c>
      <c r="J11" s="246">
        <v>10</v>
      </c>
      <c r="K11" s="236">
        <v>0</v>
      </c>
      <c r="L11" s="236">
        <v>0</v>
      </c>
      <c r="M11" s="246">
        <v>0</v>
      </c>
      <c r="N11" s="851" t="s">
        <v>82</v>
      </c>
      <c r="O11" s="236">
        <v>802</v>
      </c>
      <c r="P11" s="236">
        <v>43882</v>
      </c>
      <c r="Q11" s="246">
        <v>7501</v>
      </c>
      <c r="R11" s="236">
        <v>46</v>
      </c>
      <c r="S11" s="236">
        <v>2477</v>
      </c>
      <c r="T11" s="246">
        <v>210</v>
      </c>
      <c r="U11" s="236">
        <v>24</v>
      </c>
      <c r="V11" s="236">
        <v>9550</v>
      </c>
      <c r="W11" s="246">
        <v>350</v>
      </c>
      <c r="X11" s="236">
        <v>6</v>
      </c>
      <c r="Y11" s="236">
        <v>226</v>
      </c>
      <c r="Z11" s="282">
        <v>44</v>
      </c>
    </row>
    <row r="12" spans="1:29" s="70" customFormat="1" ht="12.75" customHeight="1" x14ac:dyDescent="0.2">
      <c r="A12" s="751"/>
      <c r="B12" s="66">
        <v>1</v>
      </c>
      <c r="C12" s="67">
        <v>1</v>
      </c>
      <c r="D12" s="67">
        <v>1</v>
      </c>
      <c r="E12" s="68">
        <v>9.0200000000000002E-3</v>
      </c>
      <c r="F12" s="63">
        <v>1.5299999999999999E-3</v>
      </c>
      <c r="G12" s="63">
        <v>1.085E-2</v>
      </c>
      <c r="H12" s="68">
        <v>1.1299999999999999E-3</v>
      </c>
      <c r="I12" s="63">
        <v>5.2999999999999998E-4</v>
      </c>
      <c r="J12" s="63">
        <v>1.2199999999999999E-3</v>
      </c>
      <c r="K12" s="68" t="s">
        <v>498</v>
      </c>
      <c r="L12" s="63" t="s">
        <v>498</v>
      </c>
      <c r="M12" s="69" t="s">
        <v>498</v>
      </c>
      <c r="N12" s="851"/>
      <c r="O12" s="68">
        <v>0.90417000000000003</v>
      </c>
      <c r="P12" s="63">
        <v>0.78010999999999997</v>
      </c>
      <c r="Q12" s="63">
        <v>0.91430999999999996</v>
      </c>
      <c r="R12" s="68">
        <v>5.1860000000000003E-2</v>
      </c>
      <c r="S12" s="63">
        <v>4.403E-2</v>
      </c>
      <c r="T12" s="63">
        <v>2.5600000000000001E-2</v>
      </c>
      <c r="U12" s="68">
        <v>2.7060000000000001E-2</v>
      </c>
      <c r="V12" s="63">
        <v>0.16977</v>
      </c>
      <c r="W12" s="63">
        <v>4.2659999999999997E-2</v>
      </c>
      <c r="X12" s="68">
        <v>6.7600000000000004E-3</v>
      </c>
      <c r="Y12" s="63">
        <v>4.0200000000000001E-3</v>
      </c>
      <c r="Z12" s="75">
        <v>5.3600000000000002E-3</v>
      </c>
    </row>
    <row r="13" spans="1:29" s="30" customFormat="1" ht="12.75" customHeight="1" x14ac:dyDescent="0.2">
      <c r="A13" s="751" t="s">
        <v>83</v>
      </c>
      <c r="B13" s="236">
        <v>113</v>
      </c>
      <c r="C13" s="236">
        <v>10444</v>
      </c>
      <c r="D13" s="246">
        <v>1461</v>
      </c>
      <c r="E13" s="236">
        <v>0</v>
      </c>
      <c r="F13" s="236">
        <v>0</v>
      </c>
      <c r="G13" s="246">
        <v>0</v>
      </c>
      <c r="H13" s="236">
        <v>0</v>
      </c>
      <c r="I13" s="236">
        <v>0</v>
      </c>
      <c r="J13" s="246">
        <v>0</v>
      </c>
      <c r="K13" s="236">
        <v>0</v>
      </c>
      <c r="L13" s="236">
        <v>0</v>
      </c>
      <c r="M13" s="246">
        <v>0</v>
      </c>
      <c r="N13" s="851" t="s">
        <v>83</v>
      </c>
      <c r="O13" s="236">
        <v>74</v>
      </c>
      <c r="P13" s="236">
        <v>7400</v>
      </c>
      <c r="Q13" s="246">
        <v>1187</v>
      </c>
      <c r="R13" s="236">
        <v>32</v>
      </c>
      <c r="S13" s="236">
        <v>1335</v>
      </c>
      <c r="T13" s="246">
        <v>171</v>
      </c>
      <c r="U13" s="236">
        <v>7</v>
      </c>
      <c r="V13" s="236">
        <v>1709</v>
      </c>
      <c r="W13" s="246">
        <v>103</v>
      </c>
      <c r="X13" s="236">
        <v>0</v>
      </c>
      <c r="Y13" s="236">
        <v>0</v>
      </c>
      <c r="Z13" s="282">
        <v>0</v>
      </c>
    </row>
    <row r="14" spans="1:29" s="70" customFormat="1" ht="12.75" customHeight="1" x14ac:dyDescent="0.2">
      <c r="A14" s="751"/>
      <c r="B14" s="66">
        <v>1</v>
      </c>
      <c r="C14" s="67">
        <v>1</v>
      </c>
      <c r="D14" s="67">
        <v>1</v>
      </c>
      <c r="E14" s="68" t="s">
        <v>498</v>
      </c>
      <c r="F14" s="63" t="s">
        <v>498</v>
      </c>
      <c r="G14" s="63" t="s">
        <v>498</v>
      </c>
      <c r="H14" s="68" t="s">
        <v>498</v>
      </c>
      <c r="I14" s="63" t="s">
        <v>498</v>
      </c>
      <c r="J14" s="63" t="s">
        <v>498</v>
      </c>
      <c r="K14" s="68" t="s">
        <v>498</v>
      </c>
      <c r="L14" s="63" t="s">
        <v>498</v>
      </c>
      <c r="M14" s="69" t="s">
        <v>498</v>
      </c>
      <c r="N14" s="851"/>
      <c r="O14" s="68">
        <v>0.65486999999999995</v>
      </c>
      <c r="P14" s="63">
        <v>0.70853999999999995</v>
      </c>
      <c r="Q14" s="63">
        <v>0.81245999999999996</v>
      </c>
      <c r="R14" s="68">
        <v>0.28319</v>
      </c>
      <c r="S14" s="63">
        <v>0.12781999999999999</v>
      </c>
      <c r="T14" s="63">
        <v>0.11704000000000001</v>
      </c>
      <c r="U14" s="68">
        <v>6.1949999999999998E-2</v>
      </c>
      <c r="V14" s="63">
        <v>0.16363</v>
      </c>
      <c r="W14" s="63">
        <v>7.0499999999999993E-2</v>
      </c>
      <c r="X14" s="68" t="s">
        <v>498</v>
      </c>
      <c r="Y14" s="63" t="s">
        <v>498</v>
      </c>
      <c r="Z14" s="75" t="s">
        <v>498</v>
      </c>
    </row>
    <row r="15" spans="1:29" s="30" customFormat="1" ht="12" customHeight="1" x14ac:dyDescent="0.2">
      <c r="A15" s="751" t="s">
        <v>84</v>
      </c>
      <c r="B15" s="236">
        <v>1001</v>
      </c>
      <c r="C15" s="236">
        <v>74326</v>
      </c>
      <c r="D15" s="246">
        <v>17755</v>
      </c>
      <c r="E15" s="236">
        <v>4</v>
      </c>
      <c r="F15" s="236">
        <v>64</v>
      </c>
      <c r="G15" s="246">
        <v>43</v>
      </c>
      <c r="H15" s="236">
        <v>0</v>
      </c>
      <c r="I15" s="236">
        <v>0</v>
      </c>
      <c r="J15" s="246">
        <v>0</v>
      </c>
      <c r="K15" s="236">
        <v>0</v>
      </c>
      <c r="L15" s="236">
        <v>0</v>
      </c>
      <c r="M15" s="246">
        <v>0</v>
      </c>
      <c r="N15" s="851" t="s">
        <v>84</v>
      </c>
      <c r="O15" s="236">
        <v>973</v>
      </c>
      <c r="P15" s="236">
        <v>63762</v>
      </c>
      <c r="Q15" s="246">
        <v>17248</v>
      </c>
      <c r="R15" s="236">
        <v>0</v>
      </c>
      <c r="S15" s="236">
        <v>0</v>
      </c>
      <c r="T15" s="246">
        <v>0</v>
      </c>
      <c r="U15" s="236">
        <v>0</v>
      </c>
      <c r="V15" s="236">
        <v>0</v>
      </c>
      <c r="W15" s="246">
        <v>0</v>
      </c>
      <c r="X15" s="236">
        <v>24</v>
      </c>
      <c r="Y15" s="236">
        <v>10500</v>
      </c>
      <c r="Z15" s="282">
        <v>464</v>
      </c>
    </row>
    <row r="16" spans="1:29" s="70" customFormat="1" ht="12" customHeight="1" x14ac:dyDescent="0.2">
      <c r="A16" s="751"/>
      <c r="B16" s="66">
        <v>1</v>
      </c>
      <c r="C16" s="67">
        <v>1</v>
      </c>
      <c r="D16" s="67">
        <v>1</v>
      </c>
      <c r="E16" s="68">
        <v>4.0000000000000001E-3</v>
      </c>
      <c r="F16" s="63">
        <v>8.5999999999999998E-4</v>
      </c>
      <c r="G16" s="63">
        <v>2.4199999999999998E-3</v>
      </c>
      <c r="H16" s="68" t="s">
        <v>498</v>
      </c>
      <c r="I16" s="63" t="s">
        <v>498</v>
      </c>
      <c r="J16" s="63" t="s">
        <v>498</v>
      </c>
      <c r="K16" s="68" t="s">
        <v>498</v>
      </c>
      <c r="L16" s="63" t="s">
        <v>498</v>
      </c>
      <c r="M16" s="69" t="s">
        <v>498</v>
      </c>
      <c r="N16" s="851"/>
      <c r="O16" s="68">
        <v>0.97202999999999995</v>
      </c>
      <c r="P16" s="63">
        <v>0.85787000000000002</v>
      </c>
      <c r="Q16" s="63">
        <v>0.97143999999999997</v>
      </c>
      <c r="R16" s="68" t="s">
        <v>498</v>
      </c>
      <c r="S16" s="63" t="s">
        <v>498</v>
      </c>
      <c r="T16" s="63" t="s">
        <v>498</v>
      </c>
      <c r="U16" s="68" t="s">
        <v>498</v>
      </c>
      <c r="V16" s="63" t="s">
        <v>498</v>
      </c>
      <c r="W16" s="63" t="s">
        <v>498</v>
      </c>
      <c r="X16" s="68">
        <v>2.3980000000000001E-2</v>
      </c>
      <c r="Y16" s="63">
        <v>0.14127000000000001</v>
      </c>
      <c r="Z16" s="75">
        <v>2.613E-2</v>
      </c>
    </row>
    <row r="17" spans="1:26" s="30" customFormat="1" ht="12.75" customHeight="1" x14ac:dyDescent="0.2">
      <c r="A17" s="751" t="s">
        <v>85</v>
      </c>
      <c r="B17" s="236">
        <v>8606</v>
      </c>
      <c r="C17" s="236">
        <v>561678</v>
      </c>
      <c r="D17" s="246">
        <v>100845</v>
      </c>
      <c r="E17" s="236">
        <v>175</v>
      </c>
      <c r="F17" s="236">
        <v>4035</v>
      </c>
      <c r="G17" s="246">
        <v>1998</v>
      </c>
      <c r="H17" s="236">
        <v>1</v>
      </c>
      <c r="I17" s="236">
        <v>40</v>
      </c>
      <c r="J17" s="246">
        <v>9</v>
      </c>
      <c r="K17" s="236">
        <v>4</v>
      </c>
      <c r="L17" s="236">
        <v>229</v>
      </c>
      <c r="M17" s="246">
        <v>42</v>
      </c>
      <c r="N17" s="851" t="s">
        <v>85</v>
      </c>
      <c r="O17" s="236">
        <v>8143</v>
      </c>
      <c r="P17" s="236">
        <v>536248</v>
      </c>
      <c r="Q17" s="246">
        <v>96515</v>
      </c>
      <c r="R17" s="236">
        <v>226</v>
      </c>
      <c r="S17" s="236">
        <v>9386</v>
      </c>
      <c r="T17" s="246">
        <v>1393</v>
      </c>
      <c r="U17" s="236">
        <v>49</v>
      </c>
      <c r="V17" s="236">
        <v>11011</v>
      </c>
      <c r="W17" s="246">
        <v>810</v>
      </c>
      <c r="X17" s="236">
        <v>8</v>
      </c>
      <c r="Y17" s="236">
        <v>729</v>
      </c>
      <c r="Z17" s="282">
        <v>78</v>
      </c>
    </row>
    <row r="18" spans="1:26" s="70" customFormat="1" ht="12.75" customHeight="1" x14ac:dyDescent="0.2">
      <c r="A18" s="751"/>
      <c r="B18" s="66">
        <v>1</v>
      </c>
      <c r="C18" s="67">
        <v>1</v>
      </c>
      <c r="D18" s="67">
        <v>1</v>
      </c>
      <c r="E18" s="68">
        <v>2.0330000000000001E-2</v>
      </c>
      <c r="F18" s="63">
        <v>7.1799999999999998E-3</v>
      </c>
      <c r="G18" s="63">
        <v>1.9810000000000001E-2</v>
      </c>
      <c r="H18" s="68">
        <v>1.2E-4</v>
      </c>
      <c r="I18" s="63">
        <v>6.9999999999999994E-5</v>
      </c>
      <c r="J18" s="63">
        <v>9.0000000000000006E-5</v>
      </c>
      <c r="K18" s="68">
        <v>4.6000000000000001E-4</v>
      </c>
      <c r="L18" s="63">
        <v>4.0999999999999999E-4</v>
      </c>
      <c r="M18" s="69">
        <v>4.2000000000000002E-4</v>
      </c>
      <c r="N18" s="851"/>
      <c r="O18" s="68">
        <v>0.94620000000000004</v>
      </c>
      <c r="P18" s="63">
        <v>0.95472000000000001</v>
      </c>
      <c r="Q18" s="63">
        <v>0.95706000000000002</v>
      </c>
      <c r="R18" s="68">
        <v>2.6259999999999999E-2</v>
      </c>
      <c r="S18" s="63">
        <v>1.6709999999999999E-2</v>
      </c>
      <c r="T18" s="63">
        <v>1.3809999999999999E-2</v>
      </c>
      <c r="U18" s="68">
        <v>5.6899999999999997E-3</v>
      </c>
      <c r="V18" s="63">
        <v>1.9599999999999999E-2</v>
      </c>
      <c r="W18" s="63">
        <v>8.0300000000000007E-3</v>
      </c>
      <c r="X18" s="68">
        <v>9.3000000000000005E-4</v>
      </c>
      <c r="Y18" s="63">
        <v>1.2999999999999999E-3</v>
      </c>
      <c r="Z18" s="75">
        <v>7.6999999999999996E-4</v>
      </c>
    </row>
    <row r="19" spans="1:26" s="30" customFormat="1" ht="12.75" customHeight="1" x14ac:dyDescent="0.2">
      <c r="A19" s="751" t="s">
        <v>86</v>
      </c>
      <c r="B19" s="236">
        <v>250</v>
      </c>
      <c r="C19" s="236">
        <v>41693</v>
      </c>
      <c r="D19" s="246">
        <v>3808</v>
      </c>
      <c r="E19" s="236">
        <v>5</v>
      </c>
      <c r="F19" s="236">
        <v>435</v>
      </c>
      <c r="G19" s="246">
        <v>71</v>
      </c>
      <c r="H19" s="236">
        <v>0</v>
      </c>
      <c r="I19" s="236">
        <v>0</v>
      </c>
      <c r="J19" s="246">
        <v>0</v>
      </c>
      <c r="K19" s="236">
        <v>0</v>
      </c>
      <c r="L19" s="236">
        <v>0</v>
      </c>
      <c r="M19" s="246">
        <v>0</v>
      </c>
      <c r="N19" s="851" t="s">
        <v>86</v>
      </c>
      <c r="O19" s="236">
        <v>175</v>
      </c>
      <c r="P19" s="236">
        <v>14193</v>
      </c>
      <c r="Q19" s="246">
        <v>2696</v>
      </c>
      <c r="R19" s="236">
        <v>6</v>
      </c>
      <c r="S19" s="236">
        <v>220</v>
      </c>
      <c r="T19" s="246">
        <v>63</v>
      </c>
      <c r="U19" s="236">
        <v>64</v>
      </c>
      <c r="V19" s="236">
        <v>26845</v>
      </c>
      <c r="W19" s="246">
        <v>978</v>
      </c>
      <c r="X19" s="236">
        <v>0</v>
      </c>
      <c r="Y19" s="236">
        <v>0</v>
      </c>
      <c r="Z19" s="282">
        <v>0</v>
      </c>
    </row>
    <row r="20" spans="1:26" s="70" customFormat="1" ht="12.75" customHeight="1" x14ac:dyDescent="0.2">
      <c r="A20" s="751"/>
      <c r="B20" s="66">
        <v>1</v>
      </c>
      <c r="C20" s="67">
        <v>1</v>
      </c>
      <c r="D20" s="67">
        <v>1</v>
      </c>
      <c r="E20" s="68">
        <v>0.02</v>
      </c>
      <c r="F20" s="63">
        <v>1.043E-2</v>
      </c>
      <c r="G20" s="63">
        <v>1.864E-2</v>
      </c>
      <c r="H20" s="68" t="s">
        <v>498</v>
      </c>
      <c r="I20" s="63" t="s">
        <v>498</v>
      </c>
      <c r="J20" s="63" t="s">
        <v>498</v>
      </c>
      <c r="K20" s="68" t="s">
        <v>498</v>
      </c>
      <c r="L20" s="63" t="s">
        <v>498</v>
      </c>
      <c r="M20" s="69" t="s">
        <v>498</v>
      </c>
      <c r="N20" s="851"/>
      <c r="O20" s="68">
        <v>0.7</v>
      </c>
      <c r="P20" s="63">
        <v>0.34042</v>
      </c>
      <c r="Q20" s="63">
        <v>0.70798000000000005</v>
      </c>
      <c r="R20" s="68">
        <v>2.4E-2</v>
      </c>
      <c r="S20" s="63">
        <v>5.28E-3</v>
      </c>
      <c r="T20" s="63">
        <v>1.6539999999999999E-2</v>
      </c>
      <c r="U20" s="68">
        <v>0.25600000000000001</v>
      </c>
      <c r="V20" s="63">
        <v>0.64387000000000005</v>
      </c>
      <c r="W20" s="63">
        <v>0.25683</v>
      </c>
      <c r="X20" s="68" t="s">
        <v>498</v>
      </c>
      <c r="Y20" s="63" t="s">
        <v>498</v>
      </c>
      <c r="Z20" s="75" t="s">
        <v>498</v>
      </c>
    </row>
    <row r="21" spans="1:26" s="30" customFormat="1" ht="12.75" customHeight="1" x14ac:dyDescent="0.2">
      <c r="A21" s="751" t="s">
        <v>87</v>
      </c>
      <c r="B21" s="236">
        <v>4642</v>
      </c>
      <c r="C21" s="236">
        <v>485256</v>
      </c>
      <c r="D21" s="246">
        <v>61590</v>
      </c>
      <c r="E21" s="236">
        <v>130</v>
      </c>
      <c r="F21" s="236">
        <v>8754</v>
      </c>
      <c r="G21" s="246">
        <v>1643</v>
      </c>
      <c r="H21" s="236">
        <v>1</v>
      </c>
      <c r="I21" s="236">
        <v>20</v>
      </c>
      <c r="J21" s="246">
        <v>10</v>
      </c>
      <c r="K21" s="236">
        <v>20</v>
      </c>
      <c r="L21" s="236">
        <v>1191</v>
      </c>
      <c r="M21" s="246">
        <v>192</v>
      </c>
      <c r="N21" s="851" t="s">
        <v>87</v>
      </c>
      <c r="O21" s="236">
        <v>3960</v>
      </c>
      <c r="P21" s="236">
        <v>354392</v>
      </c>
      <c r="Q21" s="246">
        <v>53494</v>
      </c>
      <c r="R21" s="236">
        <v>310</v>
      </c>
      <c r="S21" s="236">
        <v>33499</v>
      </c>
      <c r="T21" s="246">
        <v>3067</v>
      </c>
      <c r="U21" s="236">
        <v>201</v>
      </c>
      <c r="V21" s="236">
        <v>77779</v>
      </c>
      <c r="W21" s="246">
        <v>2947</v>
      </c>
      <c r="X21" s="236">
        <v>20</v>
      </c>
      <c r="Y21" s="236">
        <v>9621</v>
      </c>
      <c r="Z21" s="282">
        <v>237</v>
      </c>
    </row>
    <row r="22" spans="1:26" s="70" customFormat="1" ht="12.75" customHeight="1" x14ac:dyDescent="0.2">
      <c r="A22" s="751"/>
      <c r="B22" s="66">
        <v>1</v>
      </c>
      <c r="C22" s="67">
        <v>1</v>
      </c>
      <c r="D22" s="67">
        <v>1</v>
      </c>
      <c r="E22" s="68">
        <v>2.801E-2</v>
      </c>
      <c r="F22" s="63">
        <v>1.804E-2</v>
      </c>
      <c r="G22" s="63">
        <v>2.6679999999999999E-2</v>
      </c>
      <c r="H22" s="68">
        <v>2.2000000000000001E-4</v>
      </c>
      <c r="I22" s="63">
        <v>4.0000000000000003E-5</v>
      </c>
      <c r="J22" s="63">
        <v>1.6000000000000001E-4</v>
      </c>
      <c r="K22" s="68">
        <v>4.3099999999999996E-3</v>
      </c>
      <c r="L22" s="63">
        <v>2.4499999999999999E-3</v>
      </c>
      <c r="M22" s="69">
        <v>3.1199999999999999E-3</v>
      </c>
      <c r="N22" s="851"/>
      <c r="O22" s="68">
        <v>0.85307999999999995</v>
      </c>
      <c r="P22" s="63">
        <v>0.73031999999999997</v>
      </c>
      <c r="Q22" s="63">
        <v>0.86855000000000004</v>
      </c>
      <c r="R22" s="68">
        <v>6.6780000000000006E-2</v>
      </c>
      <c r="S22" s="63">
        <v>6.9029999999999994E-2</v>
      </c>
      <c r="T22" s="63">
        <v>4.9799999999999997E-2</v>
      </c>
      <c r="U22" s="68">
        <v>4.3299999999999998E-2</v>
      </c>
      <c r="V22" s="63">
        <v>0.16028000000000001</v>
      </c>
      <c r="W22" s="63">
        <v>4.7849999999999997E-2</v>
      </c>
      <c r="X22" s="68">
        <v>4.3099999999999996E-3</v>
      </c>
      <c r="Y22" s="63">
        <v>1.983E-2</v>
      </c>
      <c r="Z22" s="75">
        <v>3.8500000000000001E-3</v>
      </c>
    </row>
    <row r="23" spans="1:26" s="30" customFormat="1" ht="12.75" customHeight="1" x14ac:dyDescent="0.2">
      <c r="A23" s="751" t="s">
        <v>88</v>
      </c>
      <c r="B23" s="236">
        <v>10481</v>
      </c>
      <c r="C23" s="236">
        <v>816073</v>
      </c>
      <c r="D23" s="246">
        <v>133692</v>
      </c>
      <c r="E23" s="236">
        <v>59</v>
      </c>
      <c r="F23" s="236">
        <v>2598</v>
      </c>
      <c r="G23" s="246">
        <v>873</v>
      </c>
      <c r="H23" s="236">
        <v>1</v>
      </c>
      <c r="I23" s="236">
        <v>12</v>
      </c>
      <c r="J23" s="246">
        <v>12</v>
      </c>
      <c r="K23" s="236">
        <v>20</v>
      </c>
      <c r="L23" s="236">
        <v>507</v>
      </c>
      <c r="M23" s="246">
        <v>188</v>
      </c>
      <c r="N23" s="851" t="s">
        <v>88</v>
      </c>
      <c r="O23" s="236">
        <v>9495</v>
      </c>
      <c r="P23" s="236">
        <v>653998</v>
      </c>
      <c r="Q23" s="246">
        <v>122992</v>
      </c>
      <c r="R23" s="236">
        <v>423</v>
      </c>
      <c r="S23" s="236">
        <v>29312</v>
      </c>
      <c r="T23" s="246">
        <v>2841</v>
      </c>
      <c r="U23" s="236">
        <v>408</v>
      </c>
      <c r="V23" s="236">
        <v>123625</v>
      </c>
      <c r="W23" s="246">
        <v>5912</v>
      </c>
      <c r="X23" s="236">
        <v>75</v>
      </c>
      <c r="Y23" s="236">
        <v>6021</v>
      </c>
      <c r="Z23" s="282">
        <v>874</v>
      </c>
    </row>
    <row r="24" spans="1:26" s="70" customFormat="1" ht="12.75" customHeight="1" x14ac:dyDescent="0.2">
      <c r="A24" s="751"/>
      <c r="B24" s="66">
        <v>1</v>
      </c>
      <c r="C24" s="67">
        <v>1</v>
      </c>
      <c r="D24" s="67">
        <v>1</v>
      </c>
      <c r="E24" s="68">
        <v>5.6299999999999996E-3</v>
      </c>
      <c r="F24" s="63">
        <v>3.1800000000000001E-3</v>
      </c>
      <c r="G24" s="63">
        <v>6.5300000000000002E-3</v>
      </c>
      <c r="H24" s="68">
        <v>1E-4</v>
      </c>
      <c r="I24" s="63">
        <v>1.0000000000000001E-5</v>
      </c>
      <c r="J24" s="63">
        <v>9.0000000000000006E-5</v>
      </c>
      <c r="K24" s="68">
        <v>1.91E-3</v>
      </c>
      <c r="L24" s="63">
        <v>6.2E-4</v>
      </c>
      <c r="M24" s="69">
        <v>1.41E-3</v>
      </c>
      <c r="N24" s="851"/>
      <c r="O24" s="68">
        <v>0.90593000000000001</v>
      </c>
      <c r="P24" s="63">
        <v>0.8014</v>
      </c>
      <c r="Q24" s="63">
        <v>0.91996999999999995</v>
      </c>
      <c r="R24" s="68">
        <v>4.036E-2</v>
      </c>
      <c r="S24" s="63">
        <v>3.5920000000000001E-2</v>
      </c>
      <c r="T24" s="63">
        <v>2.1250000000000002E-2</v>
      </c>
      <c r="U24" s="68">
        <v>3.8929999999999999E-2</v>
      </c>
      <c r="V24" s="63">
        <v>0.15149000000000001</v>
      </c>
      <c r="W24" s="63">
        <v>4.4220000000000002E-2</v>
      </c>
      <c r="X24" s="68">
        <v>7.1599999999999997E-3</v>
      </c>
      <c r="Y24" s="63">
        <v>7.3800000000000003E-3</v>
      </c>
      <c r="Z24" s="75">
        <v>6.5399999999999998E-3</v>
      </c>
    </row>
    <row r="25" spans="1:26" s="30" customFormat="1" ht="12.75" customHeight="1" x14ac:dyDescent="0.2">
      <c r="A25" s="751" t="s">
        <v>89</v>
      </c>
      <c r="B25" s="236">
        <v>3228</v>
      </c>
      <c r="C25" s="236">
        <v>230198</v>
      </c>
      <c r="D25" s="246">
        <v>38927</v>
      </c>
      <c r="E25" s="236">
        <v>48</v>
      </c>
      <c r="F25" s="236">
        <v>2032</v>
      </c>
      <c r="G25" s="246">
        <v>643</v>
      </c>
      <c r="H25" s="236">
        <v>2</v>
      </c>
      <c r="I25" s="236">
        <v>121</v>
      </c>
      <c r="J25" s="246">
        <v>12</v>
      </c>
      <c r="K25" s="236">
        <v>9</v>
      </c>
      <c r="L25" s="236">
        <v>84</v>
      </c>
      <c r="M25" s="246">
        <v>97</v>
      </c>
      <c r="N25" s="851" t="s">
        <v>89</v>
      </c>
      <c r="O25" s="236">
        <v>2950</v>
      </c>
      <c r="P25" s="236">
        <v>200149</v>
      </c>
      <c r="Q25" s="246">
        <v>35860</v>
      </c>
      <c r="R25" s="236">
        <v>161</v>
      </c>
      <c r="S25" s="236">
        <v>10976</v>
      </c>
      <c r="T25" s="246">
        <v>1521</v>
      </c>
      <c r="U25" s="236">
        <v>53</v>
      </c>
      <c r="V25" s="236">
        <v>16490</v>
      </c>
      <c r="W25" s="246">
        <v>754</v>
      </c>
      <c r="X25" s="236">
        <v>5</v>
      </c>
      <c r="Y25" s="236">
        <v>346</v>
      </c>
      <c r="Z25" s="282">
        <v>40</v>
      </c>
    </row>
    <row r="26" spans="1:26" s="70" customFormat="1" ht="12.75" customHeight="1" x14ac:dyDescent="0.2">
      <c r="A26" s="751"/>
      <c r="B26" s="66">
        <v>1</v>
      </c>
      <c r="C26" s="67">
        <v>1</v>
      </c>
      <c r="D26" s="67">
        <v>1</v>
      </c>
      <c r="E26" s="68">
        <v>1.487E-2</v>
      </c>
      <c r="F26" s="63">
        <v>8.8299999999999993E-3</v>
      </c>
      <c r="G26" s="63">
        <v>1.652E-2</v>
      </c>
      <c r="H26" s="68">
        <v>6.2E-4</v>
      </c>
      <c r="I26" s="63">
        <v>5.2999999999999998E-4</v>
      </c>
      <c r="J26" s="63">
        <v>3.1E-4</v>
      </c>
      <c r="K26" s="68">
        <v>2.7899999999999999E-3</v>
      </c>
      <c r="L26" s="63">
        <v>3.6000000000000002E-4</v>
      </c>
      <c r="M26" s="69">
        <v>2.49E-3</v>
      </c>
      <c r="N26" s="851"/>
      <c r="O26" s="68">
        <v>0.91388000000000003</v>
      </c>
      <c r="P26" s="63">
        <v>0.86946000000000001</v>
      </c>
      <c r="Q26" s="63">
        <v>0.92120999999999997</v>
      </c>
      <c r="R26" s="68">
        <v>4.9880000000000001E-2</v>
      </c>
      <c r="S26" s="63">
        <v>4.768E-2</v>
      </c>
      <c r="T26" s="63">
        <v>3.9070000000000001E-2</v>
      </c>
      <c r="U26" s="68">
        <v>1.6420000000000001E-2</v>
      </c>
      <c r="V26" s="63">
        <v>7.1629999999999999E-2</v>
      </c>
      <c r="W26" s="63">
        <v>1.9369999999999998E-2</v>
      </c>
      <c r="X26" s="68">
        <v>1.5499999999999999E-3</v>
      </c>
      <c r="Y26" s="63">
        <v>1.5E-3</v>
      </c>
      <c r="Z26" s="75">
        <v>1.0300000000000001E-3</v>
      </c>
    </row>
    <row r="27" spans="1:26" s="30" customFormat="1" ht="12.75" customHeight="1" x14ac:dyDescent="0.2">
      <c r="A27" s="751" t="s">
        <v>90</v>
      </c>
      <c r="B27" s="236">
        <v>345</v>
      </c>
      <c r="C27" s="236">
        <v>39499</v>
      </c>
      <c r="D27" s="246">
        <v>4728</v>
      </c>
      <c r="E27" s="236">
        <v>0</v>
      </c>
      <c r="F27" s="236">
        <v>0</v>
      </c>
      <c r="G27" s="246">
        <v>0</v>
      </c>
      <c r="H27" s="236">
        <v>0</v>
      </c>
      <c r="I27" s="236">
        <v>0</v>
      </c>
      <c r="J27" s="246">
        <v>0</v>
      </c>
      <c r="K27" s="236">
        <v>0</v>
      </c>
      <c r="L27" s="236">
        <v>0</v>
      </c>
      <c r="M27" s="246">
        <v>0</v>
      </c>
      <c r="N27" s="851" t="s">
        <v>90</v>
      </c>
      <c r="O27" s="236">
        <v>333</v>
      </c>
      <c r="P27" s="236">
        <v>38707</v>
      </c>
      <c r="Q27" s="246">
        <v>4632</v>
      </c>
      <c r="R27" s="236">
        <v>10</v>
      </c>
      <c r="S27" s="236">
        <v>364</v>
      </c>
      <c r="T27" s="246">
        <v>64</v>
      </c>
      <c r="U27" s="236">
        <v>2</v>
      </c>
      <c r="V27" s="236">
        <v>428</v>
      </c>
      <c r="W27" s="246">
        <v>32</v>
      </c>
      <c r="X27" s="236">
        <v>0</v>
      </c>
      <c r="Y27" s="236">
        <v>0</v>
      </c>
      <c r="Z27" s="282">
        <v>0</v>
      </c>
    </row>
    <row r="28" spans="1:26" s="70" customFormat="1" ht="12.75" customHeight="1" x14ac:dyDescent="0.2">
      <c r="A28" s="751"/>
      <c r="B28" s="66">
        <v>1</v>
      </c>
      <c r="C28" s="67">
        <v>1</v>
      </c>
      <c r="D28" s="67">
        <v>1</v>
      </c>
      <c r="E28" s="68" t="s">
        <v>498</v>
      </c>
      <c r="F28" s="63" t="s">
        <v>498</v>
      </c>
      <c r="G28" s="63" t="s">
        <v>498</v>
      </c>
      <c r="H28" s="68" t="s">
        <v>498</v>
      </c>
      <c r="I28" s="63" t="s">
        <v>498</v>
      </c>
      <c r="J28" s="63" t="s">
        <v>498</v>
      </c>
      <c r="K28" s="68" t="s">
        <v>498</v>
      </c>
      <c r="L28" s="63" t="s">
        <v>498</v>
      </c>
      <c r="M28" s="69" t="s">
        <v>498</v>
      </c>
      <c r="N28" s="851"/>
      <c r="O28" s="68">
        <v>0.96521999999999997</v>
      </c>
      <c r="P28" s="63">
        <v>0.97994999999999999</v>
      </c>
      <c r="Q28" s="63">
        <v>0.97970000000000002</v>
      </c>
      <c r="R28" s="68">
        <v>2.8989999999999998E-2</v>
      </c>
      <c r="S28" s="63">
        <v>9.2200000000000008E-3</v>
      </c>
      <c r="T28" s="63">
        <v>1.354E-2</v>
      </c>
      <c r="U28" s="68">
        <v>5.7999999999999996E-3</v>
      </c>
      <c r="V28" s="63">
        <v>1.0840000000000001E-2</v>
      </c>
      <c r="W28" s="63">
        <v>6.77E-3</v>
      </c>
      <c r="X28" s="68" t="s">
        <v>498</v>
      </c>
      <c r="Y28" s="63" t="s">
        <v>498</v>
      </c>
      <c r="Z28" s="75" t="s">
        <v>498</v>
      </c>
    </row>
    <row r="29" spans="1:26" s="30" customFormat="1" ht="12.75" customHeight="1" x14ac:dyDescent="0.2">
      <c r="A29" s="751" t="s">
        <v>91</v>
      </c>
      <c r="B29" s="236">
        <v>628</v>
      </c>
      <c r="C29" s="236">
        <v>45669</v>
      </c>
      <c r="D29" s="246">
        <v>7049</v>
      </c>
      <c r="E29" s="236">
        <v>1</v>
      </c>
      <c r="F29" s="236">
        <v>9</v>
      </c>
      <c r="G29" s="246">
        <v>9</v>
      </c>
      <c r="H29" s="236">
        <v>0</v>
      </c>
      <c r="I29" s="236">
        <v>0</v>
      </c>
      <c r="J29" s="246">
        <v>0</v>
      </c>
      <c r="K29" s="236">
        <v>2</v>
      </c>
      <c r="L29" s="236">
        <v>12</v>
      </c>
      <c r="M29" s="246">
        <v>12</v>
      </c>
      <c r="N29" s="851" t="s">
        <v>91</v>
      </c>
      <c r="O29" s="236">
        <v>545</v>
      </c>
      <c r="P29" s="236">
        <v>41321</v>
      </c>
      <c r="Q29" s="246">
        <v>6710</v>
      </c>
      <c r="R29" s="236">
        <v>76</v>
      </c>
      <c r="S29" s="236">
        <v>4223</v>
      </c>
      <c r="T29" s="246">
        <v>292</v>
      </c>
      <c r="U29" s="236">
        <v>0</v>
      </c>
      <c r="V29" s="236">
        <v>0</v>
      </c>
      <c r="W29" s="246">
        <v>0</v>
      </c>
      <c r="X29" s="236">
        <v>4</v>
      </c>
      <c r="Y29" s="236">
        <v>104</v>
      </c>
      <c r="Z29" s="282">
        <v>26</v>
      </c>
    </row>
    <row r="30" spans="1:26" s="70" customFormat="1" ht="12.75" customHeight="1" x14ac:dyDescent="0.2">
      <c r="A30" s="751"/>
      <c r="B30" s="66">
        <v>1</v>
      </c>
      <c r="C30" s="67">
        <v>1</v>
      </c>
      <c r="D30" s="67">
        <v>1</v>
      </c>
      <c r="E30" s="68">
        <v>1.5900000000000001E-3</v>
      </c>
      <c r="F30" s="63">
        <v>2.0000000000000001E-4</v>
      </c>
      <c r="G30" s="63">
        <v>1.2800000000000001E-3</v>
      </c>
      <c r="H30" s="68" t="s">
        <v>498</v>
      </c>
      <c r="I30" s="63" t="s">
        <v>498</v>
      </c>
      <c r="J30" s="63" t="s">
        <v>498</v>
      </c>
      <c r="K30" s="68">
        <v>3.1800000000000001E-3</v>
      </c>
      <c r="L30" s="63">
        <v>2.5999999999999998E-4</v>
      </c>
      <c r="M30" s="69">
        <v>1.6999999999999999E-3</v>
      </c>
      <c r="N30" s="851"/>
      <c r="O30" s="68">
        <v>0.86782999999999999</v>
      </c>
      <c r="P30" s="63">
        <v>0.90478999999999998</v>
      </c>
      <c r="Q30" s="63">
        <v>0.95191000000000003</v>
      </c>
      <c r="R30" s="68">
        <v>0.12102</v>
      </c>
      <c r="S30" s="63">
        <v>9.2469999999999997E-2</v>
      </c>
      <c r="T30" s="63">
        <v>4.1419999999999998E-2</v>
      </c>
      <c r="U30" s="68" t="s">
        <v>498</v>
      </c>
      <c r="V30" s="63" t="s">
        <v>498</v>
      </c>
      <c r="W30" s="63" t="s">
        <v>498</v>
      </c>
      <c r="X30" s="68">
        <v>6.3699999999999998E-3</v>
      </c>
      <c r="Y30" s="63">
        <v>2.2799999999999999E-3</v>
      </c>
      <c r="Z30" s="75">
        <v>3.6900000000000001E-3</v>
      </c>
    </row>
    <row r="31" spans="1:26" s="30" customFormat="1" ht="12.75" customHeight="1" x14ac:dyDescent="0.2">
      <c r="A31" s="751" t="s">
        <v>92</v>
      </c>
      <c r="B31" s="236">
        <v>439</v>
      </c>
      <c r="C31" s="236">
        <v>45134</v>
      </c>
      <c r="D31" s="246">
        <v>5767</v>
      </c>
      <c r="E31" s="236">
        <v>6</v>
      </c>
      <c r="F31" s="236">
        <v>391</v>
      </c>
      <c r="G31" s="246">
        <v>72</v>
      </c>
      <c r="H31" s="236">
        <v>0</v>
      </c>
      <c r="I31" s="236">
        <v>0</v>
      </c>
      <c r="J31" s="246">
        <v>0</v>
      </c>
      <c r="K31" s="236">
        <v>0</v>
      </c>
      <c r="L31" s="236">
        <v>0</v>
      </c>
      <c r="M31" s="246">
        <v>0</v>
      </c>
      <c r="N31" s="851" t="s">
        <v>92</v>
      </c>
      <c r="O31" s="236">
        <v>403</v>
      </c>
      <c r="P31" s="236">
        <v>41935</v>
      </c>
      <c r="Q31" s="246">
        <v>5509</v>
      </c>
      <c r="R31" s="236">
        <v>23</v>
      </c>
      <c r="S31" s="236">
        <v>1233</v>
      </c>
      <c r="T31" s="246">
        <v>124</v>
      </c>
      <c r="U31" s="236">
        <v>7</v>
      </c>
      <c r="V31" s="236">
        <v>1575</v>
      </c>
      <c r="W31" s="246">
        <v>62</v>
      </c>
      <c r="X31" s="236">
        <v>0</v>
      </c>
      <c r="Y31" s="236">
        <v>0</v>
      </c>
      <c r="Z31" s="282">
        <v>0</v>
      </c>
    </row>
    <row r="32" spans="1:26" s="70" customFormat="1" ht="12.75" customHeight="1" x14ac:dyDescent="0.2">
      <c r="A32" s="751"/>
      <c r="B32" s="66">
        <v>1</v>
      </c>
      <c r="C32" s="67">
        <v>1</v>
      </c>
      <c r="D32" s="67">
        <v>1</v>
      </c>
      <c r="E32" s="68">
        <v>1.367E-2</v>
      </c>
      <c r="F32" s="63">
        <v>8.6599999999999993E-3</v>
      </c>
      <c r="G32" s="63">
        <v>1.248E-2</v>
      </c>
      <c r="H32" s="68" t="s">
        <v>498</v>
      </c>
      <c r="I32" s="63" t="s">
        <v>498</v>
      </c>
      <c r="J32" s="63" t="s">
        <v>498</v>
      </c>
      <c r="K32" s="68" t="s">
        <v>498</v>
      </c>
      <c r="L32" s="63" t="s">
        <v>498</v>
      </c>
      <c r="M32" s="69" t="s">
        <v>498</v>
      </c>
      <c r="N32" s="851"/>
      <c r="O32" s="68">
        <v>0.91800000000000004</v>
      </c>
      <c r="P32" s="63">
        <v>0.92911999999999995</v>
      </c>
      <c r="Q32" s="63">
        <v>0.95526</v>
      </c>
      <c r="R32" s="68">
        <v>5.2389999999999999E-2</v>
      </c>
      <c r="S32" s="63">
        <v>2.7320000000000001E-2</v>
      </c>
      <c r="T32" s="63">
        <v>2.1499999999999998E-2</v>
      </c>
      <c r="U32" s="68">
        <v>1.5949999999999999E-2</v>
      </c>
      <c r="V32" s="63">
        <v>3.49E-2</v>
      </c>
      <c r="W32" s="63">
        <v>1.0749999999999999E-2</v>
      </c>
      <c r="X32" s="68" t="s">
        <v>498</v>
      </c>
      <c r="Y32" s="63" t="s">
        <v>498</v>
      </c>
      <c r="Z32" s="75" t="s">
        <v>498</v>
      </c>
    </row>
    <row r="33" spans="1:26" s="30" customFormat="1" ht="12.75" customHeight="1" x14ac:dyDescent="0.2">
      <c r="A33" s="751" t="s">
        <v>93</v>
      </c>
      <c r="B33" s="236">
        <v>1725</v>
      </c>
      <c r="C33" s="236">
        <v>161662</v>
      </c>
      <c r="D33" s="246">
        <v>23347</v>
      </c>
      <c r="E33" s="236">
        <v>14</v>
      </c>
      <c r="F33" s="236">
        <v>455</v>
      </c>
      <c r="G33" s="246">
        <v>241</v>
      </c>
      <c r="H33" s="236">
        <v>1</v>
      </c>
      <c r="I33" s="236">
        <v>108</v>
      </c>
      <c r="J33" s="246">
        <v>15</v>
      </c>
      <c r="K33" s="236">
        <v>17</v>
      </c>
      <c r="L33" s="236">
        <v>271</v>
      </c>
      <c r="M33" s="246">
        <v>164</v>
      </c>
      <c r="N33" s="851" t="s">
        <v>93</v>
      </c>
      <c r="O33" s="236">
        <v>1572</v>
      </c>
      <c r="P33" s="236">
        <v>139439</v>
      </c>
      <c r="Q33" s="246">
        <v>21669</v>
      </c>
      <c r="R33" s="236">
        <v>76</v>
      </c>
      <c r="S33" s="236">
        <v>5661</v>
      </c>
      <c r="T33" s="246">
        <v>594</v>
      </c>
      <c r="U33" s="236">
        <v>42</v>
      </c>
      <c r="V33" s="236">
        <v>15668</v>
      </c>
      <c r="W33" s="246">
        <v>638</v>
      </c>
      <c r="X33" s="236">
        <v>3</v>
      </c>
      <c r="Y33" s="236">
        <v>60</v>
      </c>
      <c r="Z33" s="282">
        <v>26</v>
      </c>
    </row>
    <row r="34" spans="1:26" s="70" customFormat="1" ht="12.75" customHeight="1" x14ac:dyDescent="0.2">
      <c r="A34" s="751"/>
      <c r="B34" s="66">
        <v>1</v>
      </c>
      <c r="C34" s="67">
        <v>1</v>
      </c>
      <c r="D34" s="67">
        <v>1</v>
      </c>
      <c r="E34" s="68">
        <v>8.1200000000000005E-3</v>
      </c>
      <c r="F34" s="63">
        <v>2.81E-3</v>
      </c>
      <c r="G34" s="63">
        <v>1.0319999999999999E-2</v>
      </c>
      <c r="H34" s="68">
        <v>5.8E-4</v>
      </c>
      <c r="I34" s="63">
        <v>6.7000000000000002E-4</v>
      </c>
      <c r="J34" s="63">
        <v>6.4000000000000005E-4</v>
      </c>
      <c r="K34" s="68">
        <v>9.8600000000000007E-3</v>
      </c>
      <c r="L34" s="63">
        <v>1.6800000000000001E-3</v>
      </c>
      <c r="M34" s="69">
        <v>7.0200000000000002E-3</v>
      </c>
      <c r="N34" s="851"/>
      <c r="O34" s="68">
        <v>0.9113</v>
      </c>
      <c r="P34" s="63">
        <v>0.86253000000000002</v>
      </c>
      <c r="Q34" s="63">
        <v>0.92813000000000001</v>
      </c>
      <c r="R34" s="68">
        <v>4.4060000000000002E-2</v>
      </c>
      <c r="S34" s="63">
        <v>3.5020000000000003E-2</v>
      </c>
      <c r="T34" s="63">
        <v>2.5440000000000001E-2</v>
      </c>
      <c r="U34" s="68">
        <v>2.435E-2</v>
      </c>
      <c r="V34" s="63">
        <v>9.6920000000000006E-2</v>
      </c>
      <c r="W34" s="63">
        <v>2.733E-2</v>
      </c>
      <c r="X34" s="68">
        <v>1.74E-3</v>
      </c>
      <c r="Y34" s="63">
        <v>3.6999999999999999E-4</v>
      </c>
      <c r="Z34" s="75">
        <v>1.1100000000000001E-3</v>
      </c>
    </row>
    <row r="35" spans="1:26" s="30" customFormat="1" ht="12.75" customHeight="1" x14ac:dyDescent="0.2">
      <c r="A35" s="768" t="s">
        <v>94</v>
      </c>
      <c r="B35" s="236">
        <v>879</v>
      </c>
      <c r="C35" s="236">
        <v>101369</v>
      </c>
      <c r="D35" s="246">
        <v>11210</v>
      </c>
      <c r="E35" s="236">
        <v>3</v>
      </c>
      <c r="F35" s="236">
        <v>140</v>
      </c>
      <c r="G35" s="246">
        <v>51</v>
      </c>
      <c r="H35" s="236">
        <v>0</v>
      </c>
      <c r="I35" s="236">
        <v>0</v>
      </c>
      <c r="J35" s="246">
        <v>0</v>
      </c>
      <c r="K35" s="236">
        <v>0</v>
      </c>
      <c r="L35" s="236">
        <v>0</v>
      </c>
      <c r="M35" s="246">
        <v>0</v>
      </c>
      <c r="N35" s="853" t="s">
        <v>94</v>
      </c>
      <c r="O35" s="236">
        <v>790</v>
      </c>
      <c r="P35" s="236">
        <v>86148</v>
      </c>
      <c r="Q35" s="246">
        <v>10413</v>
      </c>
      <c r="R35" s="236">
        <v>41</v>
      </c>
      <c r="S35" s="236">
        <v>1440</v>
      </c>
      <c r="T35" s="246">
        <v>209</v>
      </c>
      <c r="U35" s="236">
        <v>29</v>
      </c>
      <c r="V35" s="236">
        <v>8253</v>
      </c>
      <c r="W35" s="246">
        <v>374</v>
      </c>
      <c r="X35" s="236">
        <v>16</v>
      </c>
      <c r="Y35" s="236">
        <v>5388</v>
      </c>
      <c r="Z35" s="282">
        <v>163</v>
      </c>
    </row>
    <row r="36" spans="1:26" s="70" customFormat="1" ht="12.75" customHeight="1" x14ac:dyDescent="0.2">
      <c r="A36" s="769"/>
      <c r="B36" s="296">
        <v>1</v>
      </c>
      <c r="C36" s="296">
        <v>1</v>
      </c>
      <c r="D36" s="296">
        <v>1</v>
      </c>
      <c r="E36" s="297">
        <v>3.4099999999999998E-3</v>
      </c>
      <c r="F36" s="298">
        <v>1.3799999999999999E-3</v>
      </c>
      <c r="G36" s="298">
        <v>4.5500000000000002E-3</v>
      </c>
      <c r="H36" s="297" t="s">
        <v>498</v>
      </c>
      <c r="I36" s="298" t="s">
        <v>498</v>
      </c>
      <c r="J36" s="298" t="s">
        <v>498</v>
      </c>
      <c r="K36" s="297" t="s">
        <v>498</v>
      </c>
      <c r="L36" s="298" t="s">
        <v>498</v>
      </c>
      <c r="M36" s="299" t="s">
        <v>498</v>
      </c>
      <c r="N36" s="854"/>
      <c r="O36" s="298">
        <v>0.89875000000000005</v>
      </c>
      <c r="P36" s="298">
        <v>0.84984999999999999</v>
      </c>
      <c r="Q36" s="298">
        <v>0.92889999999999995</v>
      </c>
      <c r="R36" s="297">
        <v>4.6640000000000001E-2</v>
      </c>
      <c r="S36" s="298">
        <v>1.421E-2</v>
      </c>
      <c r="T36" s="298">
        <v>1.864E-2</v>
      </c>
      <c r="U36" s="297">
        <v>3.2989999999999998E-2</v>
      </c>
      <c r="V36" s="298">
        <v>8.1420000000000006E-2</v>
      </c>
      <c r="W36" s="298">
        <v>3.3360000000000001E-2</v>
      </c>
      <c r="X36" s="297">
        <v>1.8200000000000001E-2</v>
      </c>
      <c r="Y36" s="298">
        <v>5.3150000000000003E-2</v>
      </c>
      <c r="Z36" s="312">
        <v>1.4540000000000001E-2</v>
      </c>
    </row>
    <row r="37" spans="1:26" s="33" customFormat="1" ht="12.75" customHeight="1" x14ac:dyDescent="0.2">
      <c r="A37" s="810" t="s">
        <v>109</v>
      </c>
      <c r="B37" s="235">
        <v>76636</v>
      </c>
      <c r="C37" s="235">
        <v>5127873</v>
      </c>
      <c r="D37" s="300">
        <v>886142</v>
      </c>
      <c r="E37" s="235">
        <v>657</v>
      </c>
      <c r="F37" s="235">
        <v>25208</v>
      </c>
      <c r="G37" s="300">
        <v>7851</v>
      </c>
      <c r="H37" s="235">
        <v>293</v>
      </c>
      <c r="I37" s="235">
        <v>9849</v>
      </c>
      <c r="J37" s="300">
        <v>3079</v>
      </c>
      <c r="K37" s="235">
        <v>166</v>
      </c>
      <c r="L37" s="235">
        <v>10452</v>
      </c>
      <c r="M37" s="300">
        <v>1708</v>
      </c>
      <c r="N37" s="864" t="s">
        <v>109</v>
      </c>
      <c r="O37" s="235">
        <v>70435</v>
      </c>
      <c r="P37" s="235">
        <v>4373731</v>
      </c>
      <c r="Q37" s="300">
        <v>826769</v>
      </c>
      <c r="R37" s="235">
        <v>3131</v>
      </c>
      <c r="S37" s="235">
        <v>214553</v>
      </c>
      <c r="T37" s="300">
        <v>23066</v>
      </c>
      <c r="U37" s="235">
        <v>1545</v>
      </c>
      <c r="V37" s="235">
        <v>441451</v>
      </c>
      <c r="W37" s="300">
        <v>20082</v>
      </c>
      <c r="X37" s="235">
        <v>409</v>
      </c>
      <c r="Y37" s="235">
        <v>52629</v>
      </c>
      <c r="Z37" s="287">
        <v>3587</v>
      </c>
    </row>
    <row r="38" spans="1:26" s="71" customFormat="1" ht="12.75" customHeight="1" thickBot="1" x14ac:dyDescent="0.25">
      <c r="A38" s="811"/>
      <c r="B38" s="307">
        <v>1</v>
      </c>
      <c r="C38" s="308">
        <v>1</v>
      </c>
      <c r="D38" s="308">
        <v>1</v>
      </c>
      <c r="E38" s="309">
        <v>8.5699999999999995E-3</v>
      </c>
      <c r="F38" s="310">
        <v>4.9199999999999999E-3</v>
      </c>
      <c r="G38" s="310">
        <v>8.8599999999999998E-3</v>
      </c>
      <c r="H38" s="309">
        <v>3.82E-3</v>
      </c>
      <c r="I38" s="310">
        <v>1.92E-3</v>
      </c>
      <c r="J38" s="310">
        <v>3.47E-3</v>
      </c>
      <c r="K38" s="309">
        <v>2.1700000000000001E-3</v>
      </c>
      <c r="L38" s="310">
        <v>2.0400000000000001E-3</v>
      </c>
      <c r="M38" s="504">
        <v>1.9300000000000001E-3</v>
      </c>
      <c r="N38" s="856"/>
      <c r="O38" s="309">
        <v>0.91908999999999996</v>
      </c>
      <c r="P38" s="310">
        <v>0.85292999999999997</v>
      </c>
      <c r="Q38" s="310">
        <v>0.93300000000000005</v>
      </c>
      <c r="R38" s="309">
        <v>4.086E-2</v>
      </c>
      <c r="S38" s="310">
        <v>4.1840000000000002E-2</v>
      </c>
      <c r="T38" s="310">
        <v>2.6030000000000001E-2</v>
      </c>
      <c r="U38" s="309">
        <v>2.0160000000000001E-2</v>
      </c>
      <c r="V38" s="310">
        <v>8.609E-2</v>
      </c>
      <c r="W38" s="310">
        <v>2.266E-2</v>
      </c>
      <c r="X38" s="309">
        <v>5.3400000000000001E-3</v>
      </c>
      <c r="Y38" s="310">
        <v>1.026E-2</v>
      </c>
      <c r="Z38" s="313">
        <v>4.0499999999999998E-3</v>
      </c>
    </row>
    <row r="39" spans="1:26" x14ac:dyDescent="0.2">
      <c r="A39" s="72"/>
      <c r="E39" s="72"/>
      <c r="F39" s="72"/>
      <c r="G39" s="72"/>
      <c r="H39" s="72"/>
      <c r="I39" s="72"/>
      <c r="J39" s="72"/>
      <c r="K39" s="72"/>
      <c r="L39" s="72"/>
      <c r="M39" s="72"/>
      <c r="N39" s="73"/>
    </row>
    <row r="40" spans="1:26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"&amp;Hilfswerte!O1&amp;"; Basis: "&amp;Tabelle1!$C$36&amp;" VHS."</f>
        <v>Anmerkungen. Datengrundlage: Volkshochschul-Statistik ; Basis: 869 VHS.</v>
      </c>
    </row>
    <row r="41" spans="1:26" s="77" customFormat="1" ht="11.25" hidden="1" customHeight="1" x14ac:dyDescent="0.55000000000000004">
      <c r="A41" s="76"/>
      <c r="N41" s="76"/>
    </row>
    <row r="42" spans="1:26" ht="12.75" customHeight="1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N42" s="705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6" ht="12.75" customHeight="1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N43" s="700" t="s">
        <v>515</v>
      </c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Y43" s="701"/>
    </row>
    <row r="44" spans="1:26" ht="12.75" customHeight="1" x14ac:dyDescent="0.2">
      <c r="A44" s="700" t="s">
        <v>516</v>
      </c>
      <c r="B44" s="701"/>
      <c r="C44" s="701"/>
      <c r="D44" s="701"/>
      <c r="E44" s="702" t="s">
        <v>503</v>
      </c>
      <c r="F44" s="702"/>
      <c r="G44" s="702"/>
      <c r="H44" s="701"/>
      <c r="I44" s="701"/>
      <c r="J44" s="701"/>
      <c r="K44" s="701"/>
      <c r="L44" s="701"/>
      <c r="N44" s="700" t="s">
        <v>516</v>
      </c>
      <c r="O44" s="701"/>
      <c r="P44" s="701"/>
      <c r="Q44" s="701"/>
      <c r="R44" s="781" t="s">
        <v>503</v>
      </c>
      <c r="S44" s="781"/>
      <c r="T44" s="781"/>
      <c r="U44" s="701"/>
      <c r="V44" s="701"/>
      <c r="W44" s="701"/>
      <c r="X44" s="701"/>
      <c r="Y44" s="701"/>
    </row>
    <row r="45" spans="1:26" ht="12.75" customHeight="1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N45" s="703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</row>
    <row r="46" spans="1:26" ht="12.75" customHeight="1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N46" s="704" t="s">
        <v>517</v>
      </c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</row>
  </sheetData>
  <mergeCells count="49"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1:A12"/>
    <mergeCell ref="N11:N12"/>
    <mergeCell ref="A13:A14"/>
    <mergeCell ref="N13:N14"/>
    <mergeCell ref="A15:A16"/>
    <mergeCell ref="N15:N16"/>
    <mergeCell ref="X3:Z3"/>
    <mergeCell ref="A7:A8"/>
    <mergeCell ref="N7:N8"/>
    <mergeCell ref="A9:A10"/>
    <mergeCell ref="N9:N10"/>
    <mergeCell ref="R44:T44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A5:A6"/>
    <mergeCell ref="N5:N6"/>
    <mergeCell ref="O3:Q3"/>
    <mergeCell ref="R3:T3"/>
    <mergeCell ref="U3:W3"/>
  </mergeCells>
  <conditionalFormatting sqref="A6 A8 A10 A12 A14 A16 A18 A20 A22 A24 A26 A28 A30 A32 A34 A36">
    <cfRule type="cellIs" dxfId="402" priority="412" stopIfTrue="1" operator="equal">
      <formula>1</formula>
    </cfRule>
    <cfRule type="cellIs" dxfId="401" priority="413" stopIfTrue="1" operator="lessThan">
      <formula>0.0005</formula>
    </cfRule>
  </conditionalFormatting>
  <conditionalFormatting sqref="A5:Z5">
    <cfRule type="cellIs" dxfId="400" priority="139" stopIfTrue="1" operator="equal">
      <formula>0</formula>
    </cfRule>
  </conditionalFormatting>
  <conditionalFormatting sqref="A9:Z9">
    <cfRule type="cellIs" dxfId="399" priority="127" stopIfTrue="1" operator="equal">
      <formula>0</formula>
    </cfRule>
  </conditionalFormatting>
  <conditionalFormatting sqref="A11:Z11">
    <cfRule type="cellIs" dxfId="398" priority="118" stopIfTrue="1" operator="equal">
      <formula>0</formula>
    </cfRule>
  </conditionalFormatting>
  <conditionalFormatting sqref="A13:Z13">
    <cfRule type="cellIs" dxfId="397" priority="109" stopIfTrue="1" operator="equal">
      <formula>0</formula>
    </cfRule>
  </conditionalFormatting>
  <conditionalFormatting sqref="A15:Z15">
    <cfRule type="cellIs" dxfId="396" priority="100" stopIfTrue="1" operator="equal">
      <formula>0</formula>
    </cfRule>
  </conditionalFormatting>
  <conditionalFormatting sqref="A17:Z17">
    <cfRule type="cellIs" dxfId="395" priority="91" stopIfTrue="1" operator="equal">
      <formula>0</formula>
    </cfRule>
  </conditionalFormatting>
  <conditionalFormatting sqref="A19:Z19">
    <cfRule type="cellIs" dxfId="394" priority="82" stopIfTrue="1" operator="equal">
      <formula>0</formula>
    </cfRule>
  </conditionalFormatting>
  <conditionalFormatting sqref="A21:Z21">
    <cfRule type="cellIs" dxfId="393" priority="73" stopIfTrue="1" operator="equal">
      <formula>0</formula>
    </cfRule>
  </conditionalFormatting>
  <conditionalFormatting sqref="A23:Z23">
    <cfRule type="cellIs" dxfId="392" priority="64" stopIfTrue="1" operator="equal">
      <formula>0</formula>
    </cfRule>
  </conditionalFormatting>
  <conditionalFormatting sqref="A25:Z25">
    <cfRule type="cellIs" dxfId="391" priority="55" stopIfTrue="1" operator="equal">
      <formula>0</formula>
    </cfRule>
  </conditionalFormatting>
  <conditionalFormatting sqref="A27:Z27">
    <cfRule type="cellIs" dxfId="390" priority="46" stopIfTrue="1" operator="equal">
      <formula>0</formula>
    </cfRule>
  </conditionalFormatting>
  <conditionalFormatting sqref="A29:Z29">
    <cfRule type="cellIs" dxfId="389" priority="37" stopIfTrue="1" operator="equal">
      <formula>0</formula>
    </cfRule>
  </conditionalFormatting>
  <conditionalFormatting sqref="A31:Z31">
    <cfRule type="cellIs" dxfId="388" priority="28" stopIfTrue="1" operator="equal">
      <formula>0</formula>
    </cfRule>
  </conditionalFormatting>
  <conditionalFormatting sqref="A33:Z33">
    <cfRule type="cellIs" dxfId="387" priority="19" stopIfTrue="1" operator="equal">
      <formula>0</formula>
    </cfRule>
  </conditionalFormatting>
  <conditionalFormatting sqref="A35:Z35">
    <cfRule type="cellIs" dxfId="386" priority="10" stopIfTrue="1" operator="equal">
      <formula>0</formula>
    </cfRule>
  </conditionalFormatting>
  <conditionalFormatting sqref="B7:M7">
    <cfRule type="cellIs" dxfId="385" priority="385" stopIfTrue="1" operator="equal">
      <formula>0</formula>
    </cfRule>
  </conditionalFormatting>
  <conditionalFormatting sqref="B37:M37">
    <cfRule type="cellIs" dxfId="384" priority="205" stopIfTrue="1" operator="equal">
      <formula>0</formula>
    </cfRule>
  </conditionalFormatting>
  <conditionalFormatting sqref="N6 N8 N10 N12 N14 N16 N18 N20 N22 N24 N26 N28 N30 N32 N34 N36">
    <cfRule type="cellIs" dxfId="383" priority="409" stopIfTrue="1" operator="equal">
      <formula>1</formula>
    </cfRule>
    <cfRule type="cellIs" dxfId="382" priority="410" stopIfTrue="1" operator="lessThan">
      <formula>0.0005</formula>
    </cfRule>
  </conditionalFormatting>
  <conditionalFormatting sqref="O7:Z7">
    <cfRule type="cellIs" dxfId="381" priority="136" stopIfTrue="1" operator="equal">
      <formula>0</formula>
    </cfRule>
  </conditionalFormatting>
  <conditionalFormatting sqref="O37:Z37">
    <cfRule type="cellIs" dxfId="380" priority="1" stopIfTrue="1" operator="equal">
      <formula>0</formula>
    </cfRule>
  </conditionalFormatting>
  <hyperlinks>
    <hyperlink ref="E44" r:id="rId1" xr:uid="{CC549BE9-07CA-4BC7-9E15-7827342FA97C}"/>
    <hyperlink ref="E44:G44" r:id="rId2" display="http://dx.doi.org/10.4232/1.14582 " xr:uid="{F15B5A3A-86A5-4F9A-870F-FA0918CC9BD8}"/>
    <hyperlink ref="A46" r:id="rId3" display="Publikation und Tabellen stehen unter der Lizenz CC BY-SA DEED 4.0." xr:uid="{1BAAC6CB-A0FA-48BD-A2E1-02A3A5F58929}"/>
    <hyperlink ref="R44" r:id="rId4" xr:uid="{F67A8D51-5B6F-49A5-BC06-2598DEF990E0}"/>
    <hyperlink ref="R44:T44" r:id="rId5" display="http://dx.doi.org/10.4232/1.14582 " xr:uid="{3A25B21F-8005-4696-A419-E557029076B0}"/>
    <hyperlink ref="N46" r:id="rId6" display="Publikation und Tabellen stehen unter der Lizenz CC BY-SA DEED 4.0." xr:uid="{3FBDD9D5-E871-4D3E-88BB-16A68FEA7A4E}"/>
  </hyperlinks>
  <pageMargins left="0.78740157480314965" right="0.78740157480314965" top="0.98425196850393704" bottom="0.98425196850393704" header="0.51181102362204722" footer="0.51181102362204722"/>
  <pageSetup paperSize="9" scale="80" orientation="portrait" r:id="rId7"/>
  <headerFooter scaleWithDoc="0" alignWithMargins="0"/>
  <colBreaks count="2" manualBreakCount="2">
    <brk id="13" max="45" man="1"/>
    <brk id="26" max="39" man="1"/>
  </colBreaks>
  <legacyDrawingHF r:id="rId8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DCA8-EA80-42A0-B0AB-582D642455DA}">
  <dimension ref="A1:L112"/>
  <sheetViews>
    <sheetView view="pageBreakPreview" zoomScaleNormal="100" zoomScaleSheetLayoutView="100" workbookViewId="0">
      <pane ySplit="2" topLeftCell="A3" activePane="bottomLeft" state="frozen"/>
      <selection pane="bottomLeft" sqref="A1:J1"/>
    </sheetView>
  </sheetViews>
  <sheetFormatPr baseColWidth="10" defaultRowHeight="12.75" x14ac:dyDescent="0.2"/>
  <cols>
    <col min="1" max="1" width="7.85546875" customWidth="1"/>
    <col min="2" max="2" width="10" style="9" customWidth="1"/>
    <col min="3" max="3" width="9.7109375" style="9" customWidth="1"/>
    <col min="4" max="4" width="26.42578125" style="9" customWidth="1"/>
    <col min="5" max="5" width="8.28515625" style="80" customWidth="1"/>
    <col min="6" max="6" width="8.28515625" customWidth="1"/>
    <col min="7" max="7" width="8.28515625" style="80" customWidth="1"/>
    <col min="8" max="8" width="8.28515625" customWidth="1"/>
    <col min="9" max="9" width="8.28515625" style="80" customWidth="1"/>
    <col min="10" max="10" width="8.28515625" customWidth="1"/>
  </cols>
  <sheetData>
    <row r="1" spans="1:12" s="3" customFormat="1" ht="39.950000000000003" customHeight="1" x14ac:dyDescent="0.2">
      <c r="A1" s="889" t="str">
        <f>"Tabelle 9: Kurse, Unterrichtsstunden und Belegungen nach Fachgebieten " &amp;Hilfswerte!B1&amp; " insgesamt"</f>
        <v>Tabelle 9: Kurse, Unterrichtsstunden und Belegungen nach Fachgebieten 2019 insgesamt</v>
      </c>
      <c r="B1" s="889"/>
      <c r="C1" s="889"/>
      <c r="D1" s="889"/>
      <c r="E1" s="889"/>
      <c r="F1" s="889"/>
      <c r="G1" s="889"/>
      <c r="H1" s="889"/>
      <c r="I1" s="889"/>
      <c r="J1" s="889"/>
    </row>
    <row r="2" spans="1:12" s="78" customFormat="1" ht="21.75" customHeight="1" thickBot="1" x14ac:dyDescent="0.25">
      <c r="A2" s="890" t="s">
        <v>111</v>
      </c>
      <c r="B2" s="891"/>
      <c r="C2" s="891"/>
      <c r="D2" s="892"/>
      <c r="E2" s="893" t="s">
        <v>18</v>
      </c>
      <c r="F2" s="893"/>
      <c r="G2" s="893" t="s">
        <v>112</v>
      </c>
      <c r="H2" s="893"/>
      <c r="I2" s="893" t="s">
        <v>23</v>
      </c>
      <c r="J2" s="893"/>
    </row>
    <row r="3" spans="1:12" ht="12.75" customHeight="1" x14ac:dyDescent="0.2">
      <c r="A3" s="894" t="s">
        <v>113</v>
      </c>
      <c r="B3" s="895"/>
      <c r="C3" s="895"/>
      <c r="D3" s="895"/>
      <c r="E3" s="895"/>
      <c r="F3" s="895"/>
      <c r="G3" s="895"/>
      <c r="H3" s="895"/>
      <c r="I3" s="895"/>
      <c r="J3" s="896"/>
    </row>
    <row r="4" spans="1:12" s="78" customFormat="1" ht="28.5" customHeight="1" x14ac:dyDescent="0.2">
      <c r="A4" s="319" t="s">
        <v>114</v>
      </c>
      <c r="B4" s="870" t="s">
        <v>115</v>
      </c>
      <c r="C4" s="870"/>
      <c r="D4" s="871"/>
      <c r="E4" s="318">
        <v>5536</v>
      </c>
      <c r="F4" s="581">
        <v>0.15282999999999999</v>
      </c>
      <c r="G4" s="318">
        <v>90148</v>
      </c>
      <c r="H4" s="581">
        <v>0.18195</v>
      </c>
      <c r="I4" s="318">
        <v>109137</v>
      </c>
      <c r="J4" s="583">
        <v>0.19142000000000001</v>
      </c>
      <c r="L4" s="79"/>
    </row>
    <row r="5" spans="1:12" ht="28.5" customHeight="1" x14ac:dyDescent="0.2">
      <c r="A5" s="319" t="s">
        <v>116</v>
      </c>
      <c r="B5" s="870" t="s">
        <v>117</v>
      </c>
      <c r="C5" s="870"/>
      <c r="D5" s="871"/>
      <c r="E5" s="318">
        <v>2318</v>
      </c>
      <c r="F5" s="581">
        <v>6.3990000000000005E-2</v>
      </c>
      <c r="G5" s="318">
        <v>24615</v>
      </c>
      <c r="H5" s="581">
        <v>4.9680000000000002E-2</v>
      </c>
      <c r="I5" s="318">
        <v>43780</v>
      </c>
      <c r="J5" s="583">
        <v>7.6789999999999997E-2</v>
      </c>
    </row>
    <row r="6" spans="1:12" ht="28.5" customHeight="1" x14ac:dyDescent="0.2">
      <c r="A6" s="319" t="s">
        <v>118</v>
      </c>
      <c r="B6" s="870" t="s">
        <v>119</v>
      </c>
      <c r="C6" s="870"/>
      <c r="D6" s="871"/>
      <c r="E6" s="318">
        <v>2038</v>
      </c>
      <c r="F6" s="581">
        <v>5.6259999999999998E-2</v>
      </c>
      <c r="G6" s="318">
        <v>35377</v>
      </c>
      <c r="H6" s="581">
        <v>7.1400000000000005E-2</v>
      </c>
      <c r="I6" s="318">
        <v>49240</v>
      </c>
      <c r="J6" s="583">
        <v>8.6360000000000006E-2</v>
      </c>
    </row>
    <row r="7" spans="1:12" ht="28.5" customHeight="1" x14ac:dyDescent="0.2">
      <c r="A7" s="319" t="s">
        <v>120</v>
      </c>
      <c r="B7" s="870" t="s">
        <v>121</v>
      </c>
      <c r="C7" s="870"/>
      <c r="D7" s="871"/>
      <c r="E7" s="318">
        <v>1918</v>
      </c>
      <c r="F7" s="581">
        <v>5.2949999999999997E-2</v>
      </c>
      <c r="G7" s="318">
        <v>14587</v>
      </c>
      <c r="H7" s="581">
        <v>2.9440000000000001E-2</v>
      </c>
      <c r="I7" s="318">
        <v>27441</v>
      </c>
      <c r="J7" s="583">
        <v>4.8129999999999999E-2</v>
      </c>
    </row>
    <row r="8" spans="1:12" ht="28.5" customHeight="1" x14ac:dyDescent="0.2">
      <c r="A8" s="319" t="s">
        <v>122</v>
      </c>
      <c r="B8" s="870" t="s">
        <v>123</v>
      </c>
      <c r="C8" s="870"/>
      <c r="D8" s="871"/>
      <c r="E8" s="318">
        <v>3067</v>
      </c>
      <c r="F8" s="581">
        <v>8.4669999999999995E-2</v>
      </c>
      <c r="G8" s="318">
        <v>28186</v>
      </c>
      <c r="H8" s="581">
        <v>5.6890000000000003E-2</v>
      </c>
      <c r="I8" s="318">
        <v>49033</v>
      </c>
      <c r="J8" s="583">
        <v>8.5999999999999993E-2</v>
      </c>
    </row>
    <row r="9" spans="1:12" ht="28.5" customHeight="1" x14ac:dyDescent="0.2">
      <c r="A9" s="319" t="s">
        <v>124</v>
      </c>
      <c r="B9" s="870" t="s">
        <v>125</v>
      </c>
      <c r="C9" s="870"/>
      <c r="D9" s="871"/>
      <c r="E9" s="318">
        <v>8211</v>
      </c>
      <c r="F9" s="581">
        <v>0.22667000000000001</v>
      </c>
      <c r="G9" s="318">
        <v>158204</v>
      </c>
      <c r="H9" s="581">
        <v>0.31930999999999998</v>
      </c>
      <c r="I9" s="318">
        <v>108652</v>
      </c>
      <c r="J9" s="583">
        <v>0.19056999999999999</v>
      </c>
    </row>
    <row r="10" spans="1:12" ht="28.5" customHeight="1" x14ac:dyDescent="0.2">
      <c r="A10" s="319" t="s">
        <v>126</v>
      </c>
      <c r="B10" s="870" t="s">
        <v>127</v>
      </c>
      <c r="C10" s="870"/>
      <c r="D10" s="871"/>
      <c r="E10" s="318">
        <v>4353</v>
      </c>
      <c r="F10" s="581">
        <v>0.12017</v>
      </c>
      <c r="G10" s="318">
        <v>58198</v>
      </c>
      <c r="H10" s="581">
        <v>0.11745999999999999</v>
      </c>
      <c r="I10" s="318">
        <v>44461</v>
      </c>
      <c r="J10" s="583">
        <v>7.7979999999999994E-2</v>
      </c>
    </row>
    <row r="11" spans="1:12" ht="28.5" customHeight="1" x14ac:dyDescent="0.2">
      <c r="A11" s="319" t="s">
        <v>128</v>
      </c>
      <c r="B11" s="870" t="s">
        <v>129</v>
      </c>
      <c r="C11" s="870"/>
      <c r="D11" s="871"/>
      <c r="E11" s="318">
        <v>749</v>
      </c>
      <c r="F11" s="581">
        <v>2.068E-2</v>
      </c>
      <c r="G11" s="318">
        <v>8830</v>
      </c>
      <c r="H11" s="581">
        <v>1.7819999999999999E-2</v>
      </c>
      <c r="I11" s="318">
        <v>13023</v>
      </c>
      <c r="J11" s="583">
        <v>2.2839999999999999E-2</v>
      </c>
    </row>
    <row r="12" spans="1:12" ht="28.5" customHeight="1" x14ac:dyDescent="0.2">
      <c r="A12" s="319" t="s">
        <v>130</v>
      </c>
      <c r="B12" s="870" t="s">
        <v>131</v>
      </c>
      <c r="C12" s="870"/>
      <c r="D12" s="871"/>
      <c r="E12" s="318">
        <v>1230</v>
      </c>
      <c r="F12" s="581">
        <v>3.3959999999999997E-2</v>
      </c>
      <c r="G12" s="318">
        <v>15125</v>
      </c>
      <c r="H12" s="581">
        <v>3.0530000000000002E-2</v>
      </c>
      <c r="I12" s="318">
        <v>14879</v>
      </c>
      <c r="J12" s="583">
        <v>2.6100000000000002E-2</v>
      </c>
    </row>
    <row r="13" spans="1:12" ht="28.5" customHeight="1" x14ac:dyDescent="0.2">
      <c r="A13" s="319" t="s">
        <v>132</v>
      </c>
      <c r="B13" s="870" t="s">
        <v>133</v>
      </c>
      <c r="C13" s="870"/>
      <c r="D13" s="871"/>
      <c r="E13" s="318">
        <v>3396</v>
      </c>
      <c r="F13" s="581">
        <v>9.375E-2</v>
      </c>
      <c r="G13" s="318">
        <v>28567</v>
      </c>
      <c r="H13" s="581">
        <v>5.7660000000000003E-2</v>
      </c>
      <c r="I13" s="318">
        <v>69369</v>
      </c>
      <c r="J13" s="583">
        <v>0.12167</v>
      </c>
    </row>
    <row r="14" spans="1:12" ht="28.5" customHeight="1" x14ac:dyDescent="0.2">
      <c r="A14" s="319" t="s">
        <v>134</v>
      </c>
      <c r="B14" s="870" t="s">
        <v>135</v>
      </c>
      <c r="C14" s="870"/>
      <c r="D14" s="871"/>
      <c r="E14" s="318">
        <v>2158</v>
      </c>
      <c r="F14" s="581">
        <v>5.9569999999999998E-2</v>
      </c>
      <c r="G14" s="318">
        <v>20612</v>
      </c>
      <c r="H14" s="581">
        <v>4.1599999999999998E-2</v>
      </c>
      <c r="I14" s="318">
        <v>28186</v>
      </c>
      <c r="J14" s="583">
        <v>4.9439999999999998E-2</v>
      </c>
    </row>
    <row r="15" spans="1:12" ht="28.5" customHeight="1" x14ac:dyDescent="0.2">
      <c r="A15" s="319" t="s">
        <v>136</v>
      </c>
      <c r="B15" s="870" t="s">
        <v>437</v>
      </c>
      <c r="C15" s="870"/>
      <c r="D15" s="871"/>
      <c r="E15" s="318">
        <v>1250</v>
      </c>
      <c r="F15" s="581">
        <v>3.4509999999999999E-2</v>
      </c>
      <c r="G15" s="318">
        <v>13010</v>
      </c>
      <c r="H15" s="581">
        <v>2.6259999999999999E-2</v>
      </c>
      <c r="I15" s="318">
        <v>12948</v>
      </c>
      <c r="J15" s="583">
        <v>2.2710000000000001E-2</v>
      </c>
    </row>
    <row r="16" spans="1:12" ht="12.75" customHeight="1" thickBot="1" x14ac:dyDescent="0.25">
      <c r="A16" s="886" t="s">
        <v>28</v>
      </c>
      <c r="B16" s="887"/>
      <c r="C16" s="887"/>
      <c r="D16" s="888"/>
      <c r="E16" s="585">
        <v>36224</v>
      </c>
      <c r="F16" s="582">
        <v>1</v>
      </c>
      <c r="G16" s="585">
        <v>495459</v>
      </c>
      <c r="H16" s="582">
        <v>1</v>
      </c>
      <c r="I16" s="585">
        <v>570149</v>
      </c>
      <c r="J16" s="584">
        <v>1</v>
      </c>
    </row>
    <row r="17" spans="1:10" ht="12.75" customHeight="1" x14ac:dyDescent="0.2">
      <c r="A17" s="878" t="s">
        <v>137</v>
      </c>
      <c r="B17" s="879"/>
      <c r="C17" s="879"/>
      <c r="D17" s="879"/>
      <c r="E17" s="879"/>
      <c r="F17" s="879"/>
      <c r="G17" s="879"/>
      <c r="H17" s="879"/>
      <c r="I17" s="879"/>
      <c r="J17" s="880"/>
    </row>
    <row r="18" spans="1:10" ht="28.5" customHeight="1" x14ac:dyDescent="0.2">
      <c r="A18" s="319" t="s">
        <v>138</v>
      </c>
      <c r="B18" s="870" t="s">
        <v>115</v>
      </c>
      <c r="C18" s="870"/>
      <c r="D18" s="871"/>
      <c r="E18" s="316">
        <v>3556</v>
      </c>
      <c r="F18" s="578">
        <v>4.054E-2</v>
      </c>
      <c r="G18" s="316">
        <v>64353</v>
      </c>
      <c r="H18" s="578">
        <v>4.3610000000000003E-2</v>
      </c>
      <c r="I18" s="316">
        <v>59637</v>
      </c>
      <c r="J18" s="579">
        <v>6.8159999999999998E-2</v>
      </c>
    </row>
    <row r="19" spans="1:10" ht="28.5" customHeight="1" x14ac:dyDescent="0.2">
      <c r="A19" s="319" t="s">
        <v>139</v>
      </c>
      <c r="B19" s="870" t="s">
        <v>140</v>
      </c>
      <c r="C19" s="870"/>
      <c r="D19" s="871"/>
      <c r="E19" s="316">
        <v>1873</v>
      </c>
      <c r="F19" s="578">
        <v>2.1350000000000001E-2</v>
      </c>
      <c r="G19" s="316">
        <v>25616</v>
      </c>
      <c r="H19" s="578">
        <v>1.736E-2</v>
      </c>
      <c r="I19" s="316">
        <v>26682</v>
      </c>
      <c r="J19" s="579">
        <v>3.0499999999999999E-2</v>
      </c>
    </row>
    <row r="20" spans="1:10" ht="28.5" customHeight="1" x14ac:dyDescent="0.2">
      <c r="A20" s="319" t="s">
        <v>141</v>
      </c>
      <c r="B20" s="870" t="s">
        <v>142</v>
      </c>
      <c r="C20" s="870"/>
      <c r="D20" s="871"/>
      <c r="E20" s="316">
        <v>1562</v>
      </c>
      <c r="F20" s="578">
        <v>1.7809999999999999E-2</v>
      </c>
      <c r="G20" s="316">
        <v>26272</v>
      </c>
      <c r="H20" s="578">
        <v>1.7809999999999999E-2</v>
      </c>
      <c r="I20" s="316">
        <v>18314</v>
      </c>
      <c r="J20" s="579">
        <v>2.0930000000000001E-2</v>
      </c>
    </row>
    <row r="21" spans="1:10" ht="28.5" customHeight="1" x14ac:dyDescent="0.2">
      <c r="A21" s="319" t="s">
        <v>143</v>
      </c>
      <c r="B21" s="870" t="s">
        <v>144</v>
      </c>
      <c r="C21" s="870"/>
      <c r="D21" s="871"/>
      <c r="E21" s="316">
        <v>343</v>
      </c>
      <c r="F21" s="578">
        <v>3.9100000000000003E-3</v>
      </c>
      <c r="G21" s="316">
        <v>5767</v>
      </c>
      <c r="H21" s="578">
        <v>3.9100000000000003E-3</v>
      </c>
      <c r="I21" s="316">
        <v>5723</v>
      </c>
      <c r="J21" s="579">
        <v>6.5399999999999998E-3</v>
      </c>
    </row>
    <row r="22" spans="1:10" ht="28.5" customHeight="1" x14ac:dyDescent="0.2">
      <c r="A22" s="319" t="s">
        <v>145</v>
      </c>
      <c r="B22" s="870" t="s">
        <v>146</v>
      </c>
      <c r="C22" s="870"/>
      <c r="D22" s="871"/>
      <c r="E22" s="316">
        <v>1916</v>
      </c>
      <c r="F22" s="578">
        <v>2.1839999999999998E-2</v>
      </c>
      <c r="G22" s="316">
        <v>43550</v>
      </c>
      <c r="H22" s="578">
        <v>2.9510000000000002E-2</v>
      </c>
      <c r="I22" s="316">
        <v>27575</v>
      </c>
      <c r="J22" s="579">
        <v>3.1519999999999999E-2</v>
      </c>
    </row>
    <row r="23" spans="1:10" ht="28.5" customHeight="1" x14ac:dyDescent="0.2">
      <c r="A23" s="319" t="s">
        <v>147</v>
      </c>
      <c r="B23" s="870" t="s">
        <v>148</v>
      </c>
      <c r="C23" s="870"/>
      <c r="D23" s="871"/>
      <c r="E23" s="316">
        <v>12344</v>
      </c>
      <c r="F23" s="578">
        <v>0.14072999999999999</v>
      </c>
      <c r="G23" s="316">
        <v>192128</v>
      </c>
      <c r="H23" s="578">
        <v>0.13020999999999999</v>
      </c>
      <c r="I23" s="316">
        <v>141707</v>
      </c>
      <c r="J23" s="579">
        <v>0.16197</v>
      </c>
    </row>
    <row r="24" spans="1:10" ht="28.5" customHeight="1" x14ac:dyDescent="0.2">
      <c r="A24" s="319" t="s">
        <v>149</v>
      </c>
      <c r="B24" s="870" t="s">
        <v>150</v>
      </c>
      <c r="C24" s="870"/>
      <c r="D24" s="871"/>
      <c r="E24" s="316">
        <v>2003</v>
      </c>
      <c r="F24" s="578">
        <v>2.2839999999999999E-2</v>
      </c>
      <c r="G24" s="316">
        <v>22653</v>
      </c>
      <c r="H24" s="578">
        <v>1.5350000000000001E-2</v>
      </c>
      <c r="I24" s="316">
        <v>36003</v>
      </c>
      <c r="J24" s="579">
        <v>4.1149999999999999E-2</v>
      </c>
    </row>
    <row r="25" spans="1:10" ht="28.5" customHeight="1" x14ac:dyDescent="0.2">
      <c r="A25" s="319" t="s">
        <v>151</v>
      </c>
      <c r="B25" s="870" t="s">
        <v>152</v>
      </c>
      <c r="C25" s="870"/>
      <c r="D25" s="871"/>
      <c r="E25" s="316">
        <v>16932</v>
      </c>
      <c r="F25" s="578">
        <v>0.19303999999999999</v>
      </c>
      <c r="G25" s="316">
        <v>332205</v>
      </c>
      <c r="H25" s="578">
        <v>0.22514000000000001</v>
      </c>
      <c r="I25" s="316">
        <v>154601</v>
      </c>
      <c r="J25" s="579">
        <v>0.1767</v>
      </c>
    </row>
    <row r="26" spans="1:10" ht="28.5" customHeight="1" x14ac:dyDescent="0.2">
      <c r="A26" s="319" t="s">
        <v>153</v>
      </c>
      <c r="B26" s="870" t="s">
        <v>154</v>
      </c>
      <c r="C26" s="870"/>
      <c r="D26" s="871"/>
      <c r="E26" s="316">
        <v>6470</v>
      </c>
      <c r="F26" s="578">
        <v>7.3760000000000006E-2</v>
      </c>
      <c r="G26" s="316">
        <v>110815</v>
      </c>
      <c r="H26" s="578">
        <v>7.51E-2</v>
      </c>
      <c r="I26" s="316">
        <v>57294</v>
      </c>
      <c r="J26" s="579">
        <v>6.5479999999999997E-2</v>
      </c>
    </row>
    <row r="27" spans="1:10" ht="28.5" customHeight="1" x14ac:dyDescent="0.2">
      <c r="A27" s="319" t="s">
        <v>155</v>
      </c>
      <c r="B27" s="870" t="s">
        <v>156</v>
      </c>
      <c r="C27" s="870"/>
      <c r="D27" s="871"/>
      <c r="E27" s="316">
        <v>11946</v>
      </c>
      <c r="F27" s="578">
        <v>0.13619999999999999</v>
      </c>
      <c r="G27" s="316">
        <v>202282</v>
      </c>
      <c r="H27" s="578">
        <v>0.13708999999999999</v>
      </c>
      <c r="I27" s="316">
        <v>95370</v>
      </c>
      <c r="J27" s="579">
        <v>0.109</v>
      </c>
    </row>
    <row r="28" spans="1:10" ht="28.5" customHeight="1" x14ac:dyDescent="0.2">
      <c r="A28" s="319" t="s">
        <v>157</v>
      </c>
      <c r="B28" s="870" t="s">
        <v>158</v>
      </c>
      <c r="C28" s="870"/>
      <c r="D28" s="871"/>
      <c r="E28" s="316">
        <v>8777</v>
      </c>
      <c r="F28" s="578">
        <v>0.10007000000000001</v>
      </c>
      <c r="G28" s="316">
        <v>125993</v>
      </c>
      <c r="H28" s="578">
        <v>8.5389999999999994E-2</v>
      </c>
      <c r="I28" s="316">
        <v>75663</v>
      </c>
      <c r="J28" s="579">
        <v>8.6480000000000001E-2</v>
      </c>
    </row>
    <row r="29" spans="1:10" ht="28.5" customHeight="1" x14ac:dyDescent="0.2">
      <c r="A29" s="319" t="s">
        <v>159</v>
      </c>
      <c r="B29" s="870" t="s">
        <v>160</v>
      </c>
      <c r="C29" s="870"/>
      <c r="D29" s="871"/>
      <c r="E29" s="316">
        <v>6408</v>
      </c>
      <c r="F29" s="578">
        <v>7.306E-2</v>
      </c>
      <c r="G29" s="316">
        <v>92423</v>
      </c>
      <c r="H29" s="578">
        <v>6.2640000000000001E-2</v>
      </c>
      <c r="I29" s="316">
        <v>66133</v>
      </c>
      <c r="J29" s="579">
        <v>7.5590000000000004E-2</v>
      </c>
    </row>
    <row r="30" spans="1:10" ht="28.5" customHeight="1" x14ac:dyDescent="0.2">
      <c r="A30" s="319" t="s">
        <v>161</v>
      </c>
      <c r="B30" s="870" t="s">
        <v>162</v>
      </c>
      <c r="C30" s="870"/>
      <c r="D30" s="871"/>
      <c r="E30" s="316">
        <v>446</v>
      </c>
      <c r="F30" s="578">
        <v>5.0800000000000003E-3</v>
      </c>
      <c r="G30" s="316">
        <v>6050</v>
      </c>
      <c r="H30" s="578">
        <v>4.1000000000000003E-3</v>
      </c>
      <c r="I30" s="316">
        <v>6479</v>
      </c>
      <c r="J30" s="579">
        <v>7.4099999999999999E-3</v>
      </c>
    </row>
    <row r="31" spans="1:10" ht="28.5" customHeight="1" x14ac:dyDescent="0.2">
      <c r="A31" s="319" t="s">
        <v>163</v>
      </c>
      <c r="B31" s="870" t="s">
        <v>164</v>
      </c>
      <c r="C31" s="870"/>
      <c r="D31" s="871"/>
      <c r="E31" s="316">
        <v>13136</v>
      </c>
      <c r="F31" s="578">
        <v>0.14976</v>
      </c>
      <c r="G31" s="316">
        <v>225423</v>
      </c>
      <c r="H31" s="578">
        <v>0.15276999999999999</v>
      </c>
      <c r="I31" s="316">
        <v>103741</v>
      </c>
      <c r="J31" s="579">
        <v>0.11856999999999999</v>
      </c>
    </row>
    <row r="32" spans="1:10" ht="12" customHeight="1" thickBot="1" x14ac:dyDescent="0.25">
      <c r="A32" s="881" t="s">
        <v>28</v>
      </c>
      <c r="B32" s="882"/>
      <c r="C32" s="882"/>
      <c r="D32" s="883"/>
      <c r="E32" s="586">
        <v>87712</v>
      </c>
      <c r="F32" s="419">
        <v>1</v>
      </c>
      <c r="G32" s="586">
        <v>1475530</v>
      </c>
      <c r="H32" s="419">
        <v>1</v>
      </c>
      <c r="I32" s="586">
        <v>874922</v>
      </c>
      <c r="J32" s="580">
        <v>1</v>
      </c>
    </row>
    <row r="33" spans="1:10" ht="12" customHeight="1" x14ac:dyDescent="0.2">
      <c r="A33" s="878" t="s">
        <v>21</v>
      </c>
      <c r="B33" s="879"/>
      <c r="C33" s="879"/>
      <c r="D33" s="879"/>
      <c r="E33" s="879"/>
      <c r="F33" s="879"/>
      <c r="G33" s="879"/>
      <c r="H33" s="879"/>
      <c r="I33" s="879"/>
      <c r="J33" s="880"/>
    </row>
    <row r="34" spans="1:10" s="78" customFormat="1" ht="18" customHeight="1" x14ac:dyDescent="0.2">
      <c r="A34" s="320" t="s">
        <v>165</v>
      </c>
      <c r="B34" s="870" t="s">
        <v>115</v>
      </c>
      <c r="C34" s="870"/>
      <c r="D34" s="871"/>
      <c r="E34" s="316">
        <v>10178</v>
      </c>
      <c r="F34" s="578">
        <v>5.2900000000000003E-2</v>
      </c>
      <c r="G34" s="316">
        <v>140531</v>
      </c>
      <c r="H34" s="578">
        <v>4.9869999999999998E-2</v>
      </c>
      <c r="I34" s="316">
        <v>123458</v>
      </c>
      <c r="J34" s="579">
        <v>5.4399999999999997E-2</v>
      </c>
    </row>
    <row r="35" spans="1:10" s="78" customFormat="1" ht="18" customHeight="1" x14ac:dyDescent="0.2">
      <c r="A35" s="319" t="s">
        <v>166</v>
      </c>
      <c r="B35" s="870" t="s">
        <v>167</v>
      </c>
      <c r="C35" s="870"/>
      <c r="D35" s="871"/>
      <c r="E35" s="316">
        <v>58860</v>
      </c>
      <c r="F35" s="578">
        <v>0.30590000000000001</v>
      </c>
      <c r="G35" s="316">
        <v>1029544</v>
      </c>
      <c r="H35" s="578">
        <v>0.36535000000000001</v>
      </c>
      <c r="I35" s="316">
        <v>632552</v>
      </c>
      <c r="J35" s="579">
        <v>0.2787</v>
      </c>
    </row>
    <row r="36" spans="1:10" s="78" customFormat="1" ht="18" customHeight="1" x14ac:dyDescent="0.2">
      <c r="A36" s="319" t="s">
        <v>168</v>
      </c>
      <c r="B36" s="870" t="s">
        <v>169</v>
      </c>
      <c r="C36" s="870"/>
      <c r="D36" s="871"/>
      <c r="E36" s="316">
        <v>86023</v>
      </c>
      <c r="F36" s="578">
        <v>0.44707000000000002</v>
      </c>
      <c r="G36" s="316">
        <v>1308784</v>
      </c>
      <c r="H36" s="578">
        <v>0.46444999999999997</v>
      </c>
      <c r="I36" s="316">
        <v>1091676</v>
      </c>
      <c r="J36" s="579">
        <v>0.48098999999999997</v>
      </c>
    </row>
    <row r="37" spans="1:10" ht="18" customHeight="1" x14ac:dyDescent="0.2">
      <c r="A37" s="319" t="s">
        <v>170</v>
      </c>
      <c r="B37" s="884" t="s">
        <v>171</v>
      </c>
      <c r="C37" s="884"/>
      <c r="D37" s="885"/>
      <c r="E37" s="316">
        <v>7792</v>
      </c>
      <c r="F37" s="578">
        <v>4.0500000000000001E-2</v>
      </c>
      <c r="G37" s="316">
        <v>111726</v>
      </c>
      <c r="H37" s="578">
        <v>3.9649999999999998E-2</v>
      </c>
      <c r="I37" s="316">
        <v>98663</v>
      </c>
      <c r="J37" s="579">
        <v>4.3470000000000002E-2</v>
      </c>
    </row>
    <row r="38" spans="1:10" ht="18" customHeight="1" x14ac:dyDescent="0.2">
      <c r="A38" s="319" t="s">
        <v>172</v>
      </c>
      <c r="B38" s="884" t="s">
        <v>173</v>
      </c>
      <c r="C38" s="884"/>
      <c r="D38" s="885"/>
      <c r="E38" s="316">
        <v>3726</v>
      </c>
      <c r="F38" s="578">
        <v>1.9359999999999999E-2</v>
      </c>
      <c r="G38" s="316">
        <v>53745</v>
      </c>
      <c r="H38" s="578">
        <v>1.907E-2</v>
      </c>
      <c r="I38" s="316">
        <v>42853</v>
      </c>
      <c r="J38" s="579">
        <v>1.8880000000000001E-2</v>
      </c>
    </row>
    <row r="39" spans="1:10" ht="18" customHeight="1" x14ac:dyDescent="0.2">
      <c r="A39" s="319" t="s">
        <v>174</v>
      </c>
      <c r="B39" s="870" t="s">
        <v>175</v>
      </c>
      <c r="C39" s="870"/>
      <c r="D39" s="871"/>
      <c r="E39" s="316">
        <v>24838</v>
      </c>
      <c r="F39" s="578">
        <v>0.12909000000000001</v>
      </c>
      <c r="G39" s="316">
        <v>160385</v>
      </c>
      <c r="H39" s="578">
        <v>5.6919999999999998E-2</v>
      </c>
      <c r="I39" s="316">
        <v>268887</v>
      </c>
      <c r="J39" s="579">
        <v>0.11847000000000001</v>
      </c>
    </row>
    <row r="40" spans="1:10" ht="18" customHeight="1" x14ac:dyDescent="0.2">
      <c r="A40" s="319" t="s">
        <v>176</v>
      </c>
      <c r="B40" s="884" t="s">
        <v>177</v>
      </c>
      <c r="C40" s="884"/>
      <c r="D40" s="885"/>
      <c r="E40" s="316">
        <v>998</v>
      </c>
      <c r="F40" s="578">
        <v>5.1900000000000002E-3</v>
      </c>
      <c r="G40" s="316">
        <v>13222</v>
      </c>
      <c r="H40" s="578">
        <v>4.6899999999999997E-3</v>
      </c>
      <c r="I40" s="316">
        <v>11558</v>
      </c>
      <c r="J40" s="579">
        <v>5.0899999999999999E-3</v>
      </c>
    </row>
    <row r="41" spans="1:10" ht="12.75" customHeight="1" thickBot="1" x14ac:dyDescent="0.25">
      <c r="A41" s="886" t="s">
        <v>28</v>
      </c>
      <c r="B41" s="887"/>
      <c r="C41" s="887"/>
      <c r="D41" s="888"/>
      <c r="E41" s="586">
        <v>192415</v>
      </c>
      <c r="F41" s="419">
        <v>1</v>
      </c>
      <c r="G41" s="586">
        <v>2817937</v>
      </c>
      <c r="H41" s="419">
        <v>1</v>
      </c>
      <c r="I41" s="586">
        <v>2269647</v>
      </c>
      <c r="J41" s="580">
        <v>1</v>
      </c>
    </row>
    <row r="42" spans="1:10" ht="12.75" customHeight="1" x14ac:dyDescent="0.2">
      <c r="A42" s="878" t="s">
        <v>22</v>
      </c>
      <c r="B42" s="879"/>
      <c r="C42" s="879"/>
      <c r="D42" s="879"/>
      <c r="E42" s="879"/>
      <c r="F42" s="879"/>
      <c r="G42" s="879"/>
      <c r="H42" s="879"/>
      <c r="I42" s="879"/>
      <c r="J42" s="880"/>
    </row>
    <row r="43" spans="1:10" ht="18.75" customHeight="1" x14ac:dyDescent="0.2">
      <c r="A43" s="320" t="s">
        <v>178</v>
      </c>
      <c r="B43" s="870" t="s">
        <v>115</v>
      </c>
      <c r="C43" s="870"/>
      <c r="D43" s="871"/>
      <c r="E43" s="316">
        <v>792</v>
      </c>
      <c r="F43" s="578">
        <v>4.47E-3</v>
      </c>
      <c r="G43" s="316">
        <v>23809</v>
      </c>
      <c r="H43" s="578">
        <v>2.65E-3</v>
      </c>
      <c r="I43" s="316">
        <v>11713</v>
      </c>
      <c r="J43" s="579">
        <v>6.13E-3</v>
      </c>
    </row>
    <row r="44" spans="1:10" ht="18.75" customHeight="1" x14ac:dyDescent="0.2">
      <c r="A44" s="319" t="s">
        <v>179</v>
      </c>
      <c r="B44" s="870" t="s">
        <v>180</v>
      </c>
      <c r="C44" s="870"/>
      <c r="D44" s="871"/>
      <c r="E44" s="316">
        <v>1726</v>
      </c>
      <c r="F44" s="578">
        <v>9.7300000000000008E-3</v>
      </c>
      <c r="G44" s="316">
        <v>42986</v>
      </c>
      <c r="H44" s="578">
        <v>4.79E-3</v>
      </c>
      <c r="I44" s="316">
        <v>13373</v>
      </c>
      <c r="J44" s="579">
        <v>7.0000000000000001E-3</v>
      </c>
    </row>
    <row r="45" spans="1:10" ht="18.75" customHeight="1" x14ac:dyDescent="0.2">
      <c r="A45" s="319" t="s">
        <v>181</v>
      </c>
      <c r="B45" s="870" t="s">
        <v>182</v>
      </c>
      <c r="C45" s="870"/>
      <c r="D45" s="871"/>
      <c r="E45" s="316">
        <v>1221</v>
      </c>
      <c r="F45" s="578">
        <v>6.8900000000000003E-3</v>
      </c>
      <c r="G45" s="316">
        <v>29057</v>
      </c>
      <c r="H45" s="578">
        <v>3.2399999999999998E-3</v>
      </c>
      <c r="I45" s="316">
        <v>8549</v>
      </c>
      <c r="J45" s="579">
        <v>4.47E-3</v>
      </c>
    </row>
    <row r="46" spans="1:10" ht="18.75" customHeight="1" x14ac:dyDescent="0.2">
      <c r="A46" s="319" t="s">
        <v>183</v>
      </c>
      <c r="B46" s="870" t="s">
        <v>184</v>
      </c>
      <c r="C46" s="870"/>
      <c r="D46" s="871"/>
      <c r="E46" s="316">
        <v>864</v>
      </c>
      <c r="F46" s="578">
        <v>4.8700000000000002E-3</v>
      </c>
      <c r="G46" s="316">
        <v>19800</v>
      </c>
      <c r="H46" s="578">
        <v>2.2100000000000002E-3</v>
      </c>
      <c r="I46" s="316">
        <v>7798</v>
      </c>
      <c r="J46" s="579">
        <v>4.0800000000000003E-3</v>
      </c>
    </row>
    <row r="47" spans="1:10" ht="18.75" customHeight="1" x14ac:dyDescent="0.2">
      <c r="A47" s="319" t="s">
        <v>185</v>
      </c>
      <c r="B47" s="870" t="s">
        <v>186</v>
      </c>
      <c r="C47" s="870"/>
      <c r="D47" s="871"/>
      <c r="E47" s="316">
        <v>60548</v>
      </c>
      <c r="F47" s="578">
        <v>0.34144000000000002</v>
      </c>
      <c r="G47" s="316">
        <v>6052066</v>
      </c>
      <c r="H47" s="578">
        <v>0.67473000000000005</v>
      </c>
      <c r="I47" s="316">
        <v>880253</v>
      </c>
      <c r="J47" s="579">
        <v>0.46061000000000002</v>
      </c>
    </row>
    <row r="48" spans="1:10" ht="28.5" customHeight="1" x14ac:dyDescent="0.2">
      <c r="A48" s="319" t="s">
        <v>187</v>
      </c>
      <c r="B48" s="549"/>
      <c r="C48" s="870" t="s">
        <v>457</v>
      </c>
      <c r="D48" s="871"/>
      <c r="E48" s="316">
        <v>30244</v>
      </c>
      <c r="F48" s="578">
        <v>0.4995</v>
      </c>
      <c r="G48" s="316">
        <v>3226028</v>
      </c>
      <c r="H48" s="578">
        <v>0.53305000000000002</v>
      </c>
      <c r="I48" s="316">
        <v>482018</v>
      </c>
      <c r="J48" s="579">
        <v>0.54759000000000002</v>
      </c>
    </row>
    <row r="49" spans="1:11" ht="28.5" customHeight="1" x14ac:dyDescent="0.2">
      <c r="A49" s="319" t="s">
        <v>188</v>
      </c>
      <c r="B49" s="870"/>
      <c r="C49" s="870"/>
      <c r="D49" s="549" t="s">
        <v>458</v>
      </c>
      <c r="E49" s="316">
        <v>7862</v>
      </c>
      <c r="F49" s="578">
        <v>0.25995000000000001</v>
      </c>
      <c r="G49" s="316">
        <v>842239</v>
      </c>
      <c r="H49" s="578">
        <v>0.26107999999999998</v>
      </c>
      <c r="I49" s="316">
        <v>101871</v>
      </c>
      <c r="J49" s="579">
        <v>0.21134</v>
      </c>
    </row>
    <row r="50" spans="1:11" ht="28.5" customHeight="1" x14ac:dyDescent="0.2">
      <c r="A50" s="319" t="s">
        <v>189</v>
      </c>
      <c r="B50" s="549"/>
      <c r="C50" s="870" t="s">
        <v>459</v>
      </c>
      <c r="D50" s="871"/>
      <c r="E50" s="316">
        <v>934</v>
      </c>
      <c r="F50" s="578">
        <v>1.5429999999999999E-2</v>
      </c>
      <c r="G50" s="316">
        <v>113437</v>
      </c>
      <c r="H50" s="578">
        <v>1.874E-2</v>
      </c>
      <c r="I50" s="316">
        <v>12054</v>
      </c>
      <c r="J50" s="579">
        <v>1.3690000000000001E-2</v>
      </c>
      <c r="K50" s="528"/>
    </row>
    <row r="51" spans="1:11" ht="18.75" customHeight="1" x14ac:dyDescent="0.2">
      <c r="A51" s="319" t="s">
        <v>190</v>
      </c>
      <c r="B51" s="870" t="s">
        <v>191</v>
      </c>
      <c r="C51" s="870"/>
      <c r="D51" s="871"/>
      <c r="E51" s="316">
        <v>692</v>
      </c>
      <c r="F51" s="578">
        <v>3.8999999999999998E-3</v>
      </c>
      <c r="G51" s="316">
        <v>21357</v>
      </c>
      <c r="H51" s="578">
        <v>2.3800000000000002E-3</v>
      </c>
      <c r="I51" s="316">
        <v>5139</v>
      </c>
      <c r="J51" s="579">
        <v>2.6900000000000001E-3</v>
      </c>
    </row>
    <row r="52" spans="1:11" ht="18.75" customHeight="1" x14ac:dyDescent="0.2">
      <c r="A52" s="319" t="s">
        <v>192</v>
      </c>
      <c r="B52" s="870" t="s">
        <v>193</v>
      </c>
      <c r="C52" s="870"/>
      <c r="D52" s="871"/>
      <c r="E52" s="316">
        <v>41403</v>
      </c>
      <c r="F52" s="578">
        <v>0.23347999999999999</v>
      </c>
      <c r="G52" s="316">
        <v>1062983</v>
      </c>
      <c r="H52" s="578">
        <v>0.11851</v>
      </c>
      <c r="I52" s="316">
        <v>388061</v>
      </c>
      <c r="J52" s="579">
        <v>0.20305999999999999</v>
      </c>
    </row>
    <row r="53" spans="1:11" ht="18.75" customHeight="1" x14ac:dyDescent="0.2">
      <c r="A53" s="319" t="s">
        <v>194</v>
      </c>
      <c r="B53" s="870" t="s">
        <v>195</v>
      </c>
      <c r="C53" s="870"/>
      <c r="D53" s="871"/>
      <c r="E53" s="316">
        <v>248</v>
      </c>
      <c r="F53" s="578">
        <v>1.4E-3</v>
      </c>
      <c r="G53" s="316">
        <v>5926</v>
      </c>
      <c r="H53" s="578">
        <v>6.6E-4</v>
      </c>
      <c r="I53" s="316">
        <v>1828</v>
      </c>
      <c r="J53" s="579">
        <v>9.6000000000000002E-4</v>
      </c>
    </row>
    <row r="54" spans="1:11" ht="18.75" customHeight="1" x14ac:dyDescent="0.2">
      <c r="A54" s="319" t="s">
        <v>196</v>
      </c>
      <c r="B54" s="870" t="s">
        <v>197</v>
      </c>
      <c r="C54" s="870"/>
      <c r="D54" s="871"/>
      <c r="E54" s="316">
        <v>14552</v>
      </c>
      <c r="F54" s="578">
        <v>8.2059999999999994E-2</v>
      </c>
      <c r="G54" s="316">
        <v>358174</v>
      </c>
      <c r="H54" s="578">
        <v>3.993E-2</v>
      </c>
      <c r="I54" s="316">
        <v>128515</v>
      </c>
      <c r="J54" s="579">
        <v>6.7250000000000004E-2</v>
      </c>
    </row>
    <row r="55" spans="1:11" ht="18.75" customHeight="1" x14ac:dyDescent="0.2">
      <c r="A55" s="319" t="s">
        <v>198</v>
      </c>
      <c r="B55" s="870" t="s">
        <v>199</v>
      </c>
      <c r="C55" s="870"/>
      <c r="D55" s="871"/>
      <c r="E55" s="316">
        <v>16639</v>
      </c>
      <c r="F55" s="578">
        <v>9.3829999999999997E-2</v>
      </c>
      <c r="G55" s="316">
        <v>405138</v>
      </c>
      <c r="H55" s="578">
        <v>4.5170000000000002E-2</v>
      </c>
      <c r="I55" s="316">
        <v>136533</v>
      </c>
      <c r="J55" s="579">
        <v>7.1440000000000003E-2</v>
      </c>
    </row>
    <row r="56" spans="1:11" ht="18.75" customHeight="1" x14ac:dyDescent="0.2">
      <c r="A56" s="319" t="s">
        <v>200</v>
      </c>
      <c r="B56" s="870" t="s">
        <v>201</v>
      </c>
      <c r="C56" s="870"/>
      <c r="D56" s="871"/>
      <c r="E56" s="316">
        <v>1962</v>
      </c>
      <c r="F56" s="578">
        <v>1.106E-2</v>
      </c>
      <c r="G56" s="316">
        <v>48128</v>
      </c>
      <c r="H56" s="578">
        <v>5.3699999999999998E-3</v>
      </c>
      <c r="I56" s="316">
        <v>16780</v>
      </c>
      <c r="J56" s="579">
        <v>8.7799999999999996E-3</v>
      </c>
    </row>
    <row r="57" spans="1:11" ht="18.75" customHeight="1" x14ac:dyDescent="0.2">
      <c r="A57" s="319" t="s">
        <v>202</v>
      </c>
      <c r="B57" s="870" t="s">
        <v>203</v>
      </c>
      <c r="C57" s="870"/>
      <c r="D57" s="871"/>
      <c r="E57" s="316">
        <v>404</v>
      </c>
      <c r="F57" s="578">
        <v>2.2799999999999999E-3</v>
      </c>
      <c r="G57" s="316">
        <v>8440</v>
      </c>
      <c r="H57" s="578">
        <v>9.3999999999999997E-4</v>
      </c>
      <c r="I57" s="316">
        <v>2455</v>
      </c>
      <c r="J57" s="579">
        <v>1.2800000000000001E-3</v>
      </c>
    </row>
    <row r="58" spans="1:11" ht="18.75" customHeight="1" x14ac:dyDescent="0.2">
      <c r="A58" s="319" t="s">
        <v>204</v>
      </c>
      <c r="B58" s="870" t="s">
        <v>205</v>
      </c>
      <c r="C58" s="870"/>
      <c r="D58" s="871"/>
      <c r="E58" s="316">
        <v>1484</v>
      </c>
      <c r="F58" s="578">
        <v>8.3700000000000007E-3</v>
      </c>
      <c r="G58" s="316">
        <v>35271</v>
      </c>
      <c r="H58" s="578">
        <v>3.9300000000000003E-3</v>
      </c>
      <c r="I58" s="316">
        <v>11086</v>
      </c>
      <c r="J58" s="579">
        <v>5.7999999999999996E-3</v>
      </c>
    </row>
    <row r="59" spans="1:11" ht="18.75" customHeight="1" x14ac:dyDescent="0.2">
      <c r="A59" s="319" t="s">
        <v>206</v>
      </c>
      <c r="B59" s="870" t="s">
        <v>207</v>
      </c>
      <c r="C59" s="870"/>
      <c r="D59" s="871"/>
      <c r="E59" s="316">
        <v>272</v>
      </c>
      <c r="F59" s="578">
        <v>1.5299999999999999E-3</v>
      </c>
      <c r="G59" s="316">
        <v>6720</v>
      </c>
      <c r="H59" s="578">
        <v>7.5000000000000002E-4</v>
      </c>
      <c r="I59" s="316">
        <v>2372</v>
      </c>
      <c r="J59" s="579">
        <v>1.24E-3</v>
      </c>
    </row>
    <row r="60" spans="1:11" ht="18.75" customHeight="1" x14ac:dyDescent="0.2">
      <c r="A60" s="319" t="s">
        <v>208</v>
      </c>
      <c r="B60" s="870" t="s">
        <v>209</v>
      </c>
      <c r="C60" s="870"/>
      <c r="D60" s="871"/>
      <c r="E60" s="316">
        <v>1896</v>
      </c>
      <c r="F60" s="578">
        <v>1.069E-2</v>
      </c>
      <c r="G60" s="316">
        <v>45837</v>
      </c>
      <c r="H60" s="578">
        <v>5.11E-3</v>
      </c>
      <c r="I60" s="316">
        <v>18078</v>
      </c>
      <c r="J60" s="579">
        <v>9.4599999999999997E-3</v>
      </c>
    </row>
    <row r="61" spans="1:11" ht="18.75" customHeight="1" x14ac:dyDescent="0.2">
      <c r="A61" s="319" t="s">
        <v>210</v>
      </c>
      <c r="B61" s="870" t="s">
        <v>211</v>
      </c>
      <c r="C61" s="870"/>
      <c r="D61" s="871"/>
      <c r="E61" s="316">
        <v>716</v>
      </c>
      <c r="F61" s="578">
        <v>4.0400000000000002E-3</v>
      </c>
      <c r="G61" s="316">
        <v>16762</v>
      </c>
      <c r="H61" s="578">
        <v>1.8699999999999999E-3</v>
      </c>
      <c r="I61" s="316">
        <v>6123</v>
      </c>
      <c r="J61" s="579">
        <v>3.2000000000000002E-3</v>
      </c>
    </row>
    <row r="62" spans="1:11" ht="18.75" customHeight="1" x14ac:dyDescent="0.2">
      <c r="A62" s="319" t="s">
        <v>212</v>
      </c>
      <c r="B62" s="870" t="s">
        <v>213</v>
      </c>
      <c r="C62" s="870"/>
      <c r="D62" s="871"/>
      <c r="E62" s="316">
        <v>307</v>
      </c>
      <c r="F62" s="578">
        <v>1.73E-3</v>
      </c>
      <c r="G62" s="316">
        <v>7362</v>
      </c>
      <c r="H62" s="578">
        <v>8.1999999999999998E-4</v>
      </c>
      <c r="I62" s="316">
        <v>2393</v>
      </c>
      <c r="J62" s="579">
        <v>1.25E-3</v>
      </c>
    </row>
    <row r="63" spans="1:11" ht="18.75" customHeight="1" x14ac:dyDescent="0.2">
      <c r="A63" s="319" t="s">
        <v>214</v>
      </c>
      <c r="B63" s="870" t="s">
        <v>215</v>
      </c>
      <c r="C63" s="870"/>
      <c r="D63" s="871"/>
      <c r="E63" s="316">
        <v>1264</v>
      </c>
      <c r="F63" s="578">
        <v>7.1300000000000001E-3</v>
      </c>
      <c r="G63" s="316">
        <v>30894</v>
      </c>
      <c r="H63" s="578">
        <v>3.4399999999999999E-3</v>
      </c>
      <c r="I63" s="316">
        <v>9820</v>
      </c>
      <c r="J63" s="579">
        <v>5.1399999999999996E-3</v>
      </c>
    </row>
    <row r="64" spans="1:11" ht="18.75" customHeight="1" x14ac:dyDescent="0.2">
      <c r="A64" s="319" t="s">
        <v>216</v>
      </c>
      <c r="B64" s="870" t="s">
        <v>217</v>
      </c>
      <c r="C64" s="870"/>
      <c r="D64" s="871"/>
      <c r="E64" s="316">
        <v>1258</v>
      </c>
      <c r="F64" s="578">
        <v>7.0899999999999999E-3</v>
      </c>
      <c r="G64" s="316">
        <v>30373</v>
      </c>
      <c r="H64" s="578">
        <v>3.3899999999999998E-3</v>
      </c>
      <c r="I64" s="316">
        <v>10329</v>
      </c>
      <c r="J64" s="579">
        <v>5.4000000000000003E-3</v>
      </c>
    </row>
    <row r="65" spans="1:10" ht="18.75" customHeight="1" x14ac:dyDescent="0.2">
      <c r="A65" s="319" t="s">
        <v>218</v>
      </c>
      <c r="B65" s="870" t="s">
        <v>219</v>
      </c>
      <c r="C65" s="870"/>
      <c r="D65" s="871"/>
      <c r="E65" s="316">
        <v>2467</v>
      </c>
      <c r="F65" s="578">
        <v>1.391E-2</v>
      </c>
      <c r="G65" s="316">
        <v>60875</v>
      </c>
      <c r="H65" s="578">
        <v>6.79E-3</v>
      </c>
      <c r="I65" s="316">
        <v>19927</v>
      </c>
      <c r="J65" s="579">
        <v>1.043E-2</v>
      </c>
    </row>
    <row r="66" spans="1:10" ht="18.75" customHeight="1" x14ac:dyDescent="0.2">
      <c r="A66" s="319" t="s">
        <v>220</v>
      </c>
      <c r="B66" s="870" t="s">
        <v>221</v>
      </c>
      <c r="C66" s="870"/>
      <c r="D66" s="871"/>
      <c r="E66" s="316">
        <v>1792</v>
      </c>
      <c r="F66" s="578">
        <v>1.0109999999999999E-2</v>
      </c>
      <c r="G66" s="316">
        <v>42508</v>
      </c>
      <c r="H66" s="578">
        <v>4.7400000000000003E-3</v>
      </c>
      <c r="I66" s="316">
        <v>15338</v>
      </c>
      <c r="J66" s="579">
        <v>8.0300000000000007E-3</v>
      </c>
    </row>
    <row r="67" spans="1:10" ht="18.75" customHeight="1" x14ac:dyDescent="0.2">
      <c r="A67" s="319" t="s">
        <v>222</v>
      </c>
      <c r="B67" s="870" t="s">
        <v>223</v>
      </c>
      <c r="C67" s="870"/>
      <c r="D67" s="871"/>
      <c r="E67" s="316">
        <v>557</v>
      </c>
      <c r="F67" s="578">
        <v>3.14E-3</v>
      </c>
      <c r="G67" s="316">
        <v>13431</v>
      </c>
      <c r="H67" s="578">
        <v>1.5E-3</v>
      </c>
      <c r="I67" s="316">
        <v>4220</v>
      </c>
      <c r="J67" s="579">
        <v>2.2100000000000002E-3</v>
      </c>
    </row>
    <row r="68" spans="1:10" ht="18.75" customHeight="1" x14ac:dyDescent="0.2">
      <c r="A68" s="319" t="s">
        <v>224</v>
      </c>
      <c r="B68" s="870" t="s">
        <v>225</v>
      </c>
      <c r="C68" s="870"/>
      <c r="D68" s="871"/>
      <c r="E68" s="316">
        <v>20191</v>
      </c>
      <c r="F68" s="578">
        <v>0.11386</v>
      </c>
      <c r="G68" s="316">
        <v>507675</v>
      </c>
      <c r="H68" s="578">
        <v>5.6599999999999998E-2</v>
      </c>
      <c r="I68" s="316">
        <v>175733</v>
      </c>
      <c r="J68" s="579">
        <v>9.196E-2</v>
      </c>
    </row>
    <row r="69" spans="1:10" ht="18.75" customHeight="1" x14ac:dyDescent="0.2">
      <c r="A69" s="319" t="s">
        <v>226</v>
      </c>
      <c r="B69" s="870" t="s">
        <v>227</v>
      </c>
      <c r="C69" s="870"/>
      <c r="D69" s="871"/>
      <c r="E69" s="316">
        <v>589</v>
      </c>
      <c r="F69" s="578">
        <v>3.32E-3</v>
      </c>
      <c r="G69" s="316">
        <v>14972</v>
      </c>
      <c r="H69" s="578">
        <v>1.67E-3</v>
      </c>
      <c r="I69" s="316">
        <v>4371</v>
      </c>
      <c r="J69" s="579">
        <v>2.2899999999999999E-3</v>
      </c>
    </row>
    <row r="70" spans="1:10" ht="18.75" customHeight="1" x14ac:dyDescent="0.2">
      <c r="A70" s="319" t="s">
        <v>228</v>
      </c>
      <c r="B70" s="870" t="s">
        <v>229</v>
      </c>
      <c r="C70" s="870"/>
      <c r="D70" s="871"/>
      <c r="E70" s="316">
        <v>898</v>
      </c>
      <c r="F70" s="578">
        <v>5.0600000000000003E-3</v>
      </c>
      <c r="G70" s="316">
        <v>22033</v>
      </c>
      <c r="H70" s="578">
        <v>2.4599999999999999E-3</v>
      </c>
      <c r="I70" s="316">
        <v>7407</v>
      </c>
      <c r="J70" s="579">
        <v>3.8800000000000002E-3</v>
      </c>
    </row>
    <row r="71" spans="1:10" ht="18.75" customHeight="1" x14ac:dyDescent="0.2">
      <c r="A71" s="319" t="s">
        <v>230</v>
      </c>
      <c r="B71" s="870" t="s">
        <v>231</v>
      </c>
      <c r="C71" s="870"/>
      <c r="D71" s="871"/>
      <c r="E71" s="316">
        <v>316</v>
      </c>
      <c r="F71" s="578">
        <v>1.7799999999999999E-3</v>
      </c>
      <c r="G71" s="316">
        <v>7440</v>
      </c>
      <c r="H71" s="578">
        <v>8.3000000000000001E-4</v>
      </c>
      <c r="I71" s="316">
        <v>2138</v>
      </c>
      <c r="J71" s="579">
        <v>1.1199999999999999E-3</v>
      </c>
    </row>
    <row r="72" spans="1:10" ht="18.75" customHeight="1" x14ac:dyDescent="0.2">
      <c r="A72" s="319" t="s">
        <v>232</v>
      </c>
      <c r="B72" s="870" t="s">
        <v>233</v>
      </c>
      <c r="C72" s="870"/>
      <c r="D72" s="871"/>
      <c r="E72" s="316">
        <v>1372</v>
      </c>
      <c r="F72" s="578">
        <v>7.7400000000000004E-3</v>
      </c>
      <c r="G72" s="316">
        <v>31847</v>
      </c>
      <c r="H72" s="578">
        <v>3.5500000000000002E-3</v>
      </c>
      <c r="I72" s="316">
        <v>10735</v>
      </c>
      <c r="J72" s="579">
        <v>5.62E-3</v>
      </c>
    </row>
    <row r="73" spans="1:10" ht="18.75" customHeight="1" x14ac:dyDescent="0.2">
      <c r="A73" s="321" t="s">
        <v>234</v>
      </c>
      <c r="B73" s="870" t="s">
        <v>235</v>
      </c>
      <c r="C73" s="870"/>
      <c r="D73" s="871"/>
      <c r="E73" s="316">
        <v>156</v>
      </c>
      <c r="F73" s="578">
        <v>8.8000000000000003E-4</v>
      </c>
      <c r="G73" s="316">
        <v>2492</v>
      </c>
      <c r="H73" s="578">
        <v>2.7999999999999998E-4</v>
      </c>
      <c r="I73" s="316">
        <v>1878</v>
      </c>
      <c r="J73" s="579">
        <v>9.7999999999999997E-4</v>
      </c>
    </row>
    <row r="74" spans="1:10" ht="18.75" customHeight="1" x14ac:dyDescent="0.2">
      <c r="A74" s="321" t="s">
        <v>236</v>
      </c>
      <c r="B74" s="870" t="s">
        <v>237</v>
      </c>
      <c r="C74" s="870"/>
      <c r="D74" s="871"/>
      <c r="E74" s="316">
        <v>746</v>
      </c>
      <c r="F74" s="578">
        <v>4.2100000000000002E-3</v>
      </c>
      <c r="G74" s="316">
        <v>15311</v>
      </c>
      <c r="H74" s="578">
        <v>1.7099999999999999E-3</v>
      </c>
      <c r="I74" s="316">
        <v>8125</v>
      </c>
      <c r="J74" s="579">
        <v>4.2500000000000003E-3</v>
      </c>
    </row>
    <row r="75" spans="1:10" ht="12.75" customHeight="1" thickBot="1" x14ac:dyDescent="0.25">
      <c r="A75" s="881" t="s">
        <v>28</v>
      </c>
      <c r="B75" s="882"/>
      <c r="C75" s="882"/>
      <c r="D75" s="883"/>
      <c r="E75" s="586">
        <v>177332</v>
      </c>
      <c r="F75" s="419">
        <v>1</v>
      </c>
      <c r="G75" s="586">
        <v>8969667</v>
      </c>
      <c r="H75" s="419">
        <v>1</v>
      </c>
      <c r="I75" s="586">
        <v>1911070</v>
      </c>
      <c r="J75" s="580">
        <v>1</v>
      </c>
    </row>
    <row r="76" spans="1:10" ht="12.75" customHeight="1" x14ac:dyDescent="0.2">
      <c r="A76" s="878" t="s">
        <v>382</v>
      </c>
      <c r="B76" s="879"/>
      <c r="C76" s="879"/>
      <c r="D76" s="879"/>
      <c r="E76" s="879"/>
      <c r="F76" s="879"/>
      <c r="G76" s="879"/>
      <c r="H76" s="879"/>
      <c r="I76" s="879"/>
      <c r="J76" s="880"/>
    </row>
    <row r="77" spans="1:10" ht="25.5" customHeight="1" x14ac:dyDescent="0.2">
      <c r="A77" s="320" t="s">
        <v>238</v>
      </c>
      <c r="B77" s="870" t="s">
        <v>115</v>
      </c>
      <c r="C77" s="870"/>
      <c r="D77" s="871"/>
      <c r="E77" s="316">
        <v>5600</v>
      </c>
      <c r="F77" s="578">
        <v>0.12562999999999999</v>
      </c>
      <c r="G77" s="316">
        <v>362800</v>
      </c>
      <c r="H77" s="144">
        <v>0.32756999999999997</v>
      </c>
      <c r="I77" s="316">
        <v>55327</v>
      </c>
      <c r="J77" s="317">
        <v>0.15629000000000001</v>
      </c>
    </row>
    <row r="78" spans="1:10" ht="25.5" customHeight="1" x14ac:dyDescent="0.2">
      <c r="A78" s="319" t="s">
        <v>239</v>
      </c>
      <c r="B78" s="870" t="s">
        <v>434</v>
      </c>
      <c r="C78" s="870"/>
      <c r="D78" s="871"/>
      <c r="E78" s="316">
        <v>23996</v>
      </c>
      <c r="F78" s="578">
        <v>0.5383</v>
      </c>
      <c r="G78" s="316">
        <v>310381</v>
      </c>
      <c r="H78" s="578">
        <v>0.28023999999999999</v>
      </c>
      <c r="I78" s="316">
        <v>176287</v>
      </c>
      <c r="J78" s="579">
        <v>0.49797000000000002</v>
      </c>
    </row>
    <row r="79" spans="1:10" ht="25.5" customHeight="1" x14ac:dyDescent="0.2">
      <c r="A79" s="319" t="s">
        <v>240</v>
      </c>
      <c r="B79" s="870" t="s">
        <v>435</v>
      </c>
      <c r="C79" s="870"/>
      <c r="D79" s="871"/>
      <c r="E79" s="316">
        <v>2488</v>
      </c>
      <c r="F79" s="578">
        <v>5.5809999999999998E-2</v>
      </c>
      <c r="G79" s="316">
        <v>38259</v>
      </c>
      <c r="H79" s="578">
        <v>3.4540000000000001E-2</v>
      </c>
      <c r="I79" s="316">
        <v>16674</v>
      </c>
      <c r="J79" s="579">
        <v>4.7100000000000003E-2</v>
      </c>
    </row>
    <row r="80" spans="1:10" ht="25.5" customHeight="1" x14ac:dyDescent="0.2">
      <c r="A80" s="319" t="s">
        <v>241</v>
      </c>
      <c r="B80" s="870" t="s">
        <v>436</v>
      </c>
      <c r="C80" s="870"/>
      <c r="D80" s="871"/>
      <c r="E80" s="316">
        <v>1893</v>
      </c>
      <c r="F80" s="578">
        <v>4.2470000000000001E-2</v>
      </c>
      <c r="G80" s="316">
        <v>29648</v>
      </c>
      <c r="H80" s="578">
        <v>2.6769999999999999E-2</v>
      </c>
      <c r="I80" s="316">
        <v>13840</v>
      </c>
      <c r="J80" s="579">
        <v>3.9100000000000003E-2</v>
      </c>
    </row>
    <row r="81" spans="1:10" ht="25.5" customHeight="1" x14ac:dyDescent="0.2">
      <c r="A81" s="319" t="s">
        <v>242</v>
      </c>
      <c r="B81" s="870" t="s">
        <v>243</v>
      </c>
      <c r="C81" s="870"/>
      <c r="D81" s="871"/>
      <c r="E81" s="316">
        <v>3336</v>
      </c>
      <c r="F81" s="578">
        <v>7.4840000000000004E-2</v>
      </c>
      <c r="G81" s="316">
        <v>139908</v>
      </c>
      <c r="H81" s="578">
        <v>0.12631999999999999</v>
      </c>
      <c r="I81" s="316">
        <v>21661</v>
      </c>
      <c r="J81" s="579">
        <v>6.1190000000000001E-2</v>
      </c>
    </row>
    <row r="82" spans="1:10" ht="25.5" customHeight="1" x14ac:dyDescent="0.2">
      <c r="A82" s="319" t="s">
        <v>244</v>
      </c>
      <c r="B82" s="870" t="s">
        <v>245</v>
      </c>
      <c r="C82" s="870"/>
      <c r="D82" s="871"/>
      <c r="E82" s="316">
        <v>805</v>
      </c>
      <c r="F82" s="578">
        <v>1.806E-2</v>
      </c>
      <c r="G82" s="316">
        <v>19360</v>
      </c>
      <c r="H82" s="578">
        <v>1.7479999999999999E-2</v>
      </c>
      <c r="I82" s="316">
        <v>6560</v>
      </c>
      <c r="J82" s="579">
        <v>1.8530000000000001E-2</v>
      </c>
    </row>
    <row r="83" spans="1:10" ht="25.5" customHeight="1" x14ac:dyDescent="0.2">
      <c r="A83" s="319" t="s">
        <v>246</v>
      </c>
      <c r="B83" s="870" t="s">
        <v>438</v>
      </c>
      <c r="C83" s="870"/>
      <c r="D83" s="871"/>
      <c r="E83" s="316">
        <v>2776</v>
      </c>
      <c r="F83" s="578">
        <v>6.2269999999999999E-2</v>
      </c>
      <c r="G83" s="316">
        <v>52892</v>
      </c>
      <c r="H83" s="578">
        <v>4.7759999999999997E-2</v>
      </c>
      <c r="I83" s="316">
        <v>24090</v>
      </c>
      <c r="J83" s="579">
        <v>6.8049999999999999E-2</v>
      </c>
    </row>
    <row r="84" spans="1:10" ht="25.5" customHeight="1" x14ac:dyDescent="0.2">
      <c r="A84" s="319" t="s">
        <v>247</v>
      </c>
      <c r="B84" s="870" t="s">
        <v>248</v>
      </c>
      <c r="C84" s="870"/>
      <c r="D84" s="871"/>
      <c r="E84" s="316">
        <v>1550</v>
      </c>
      <c r="F84" s="578">
        <v>3.4770000000000002E-2</v>
      </c>
      <c r="G84" s="316">
        <v>27249</v>
      </c>
      <c r="H84" s="578">
        <v>2.46E-2</v>
      </c>
      <c r="I84" s="316">
        <v>14387</v>
      </c>
      <c r="J84" s="579">
        <v>4.0640000000000003E-2</v>
      </c>
    </row>
    <row r="85" spans="1:10" ht="25.5" customHeight="1" x14ac:dyDescent="0.2">
      <c r="A85" s="319" t="s">
        <v>249</v>
      </c>
      <c r="B85" s="870" t="s">
        <v>250</v>
      </c>
      <c r="C85" s="870"/>
      <c r="D85" s="871"/>
      <c r="E85" s="316">
        <v>2133</v>
      </c>
      <c r="F85" s="578">
        <v>4.7849999999999997E-2</v>
      </c>
      <c r="G85" s="316">
        <v>127056</v>
      </c>
      <c r="H85" s="578">
        <v>0.11472</v>
      </c>
      <c r="I85" s="316">
        <v>25183</v>
      </c>
      <c r="J85" s="579">
        <v>7.1139999999999995E-2</v>
      </c>
    </row>
    <row r="86" spans="1:10" ht="12" customHeight="1" thickBot="1" x14ac:dyDescent="0.25">
      <c r="A86" s="872" t="s">
        <v>28</v>
      </c>
      <c r="B86" s="873"/>
      <c r="C86" s="873"/>
      <c r="D86" s="874"/>
      <c r="E86" s="586">
        <v>44577</v>
      </c>
      <c r="F86" s="419">
        <v>1</v>
      </c>
      <c r="G86" s="586">
        <v>1107553</v>
      </c>
      <c r="H86" s="419">
        <v>1</v>
      </c>
      <c r="I86" s="586">
        <v>354009</v>
      </c>
      <c r="J86" s="580">
        <v>1</v>
      </c>
    </row>
    <row r="87" spans="1:10" ht="12" customHeight="1" x14ac:dyDescent="0.2">
      <c r="A87" s="878" t="s">
        <v>42</v>
      </c>
      <c r="B87" s="879"/>
      <c r="C87" s="879"/>
      <c r="D87" s="879"/>
      <c r="E87" s="879"/>
      <c r="F87" s="879"/>
      <c r="G87" s="879"/>
      <c r="H87" s="879"/>
      <c r="I87" s="879"/>
      <c r="J87" s="880"/>
    </row>
    <row r="88" spans="1:10" ht="25.5" customHeight="1" x14ac:dyDescent="0.2">
      <c r="A88" s="325" t="s">
        <v>251</v>
      </c>
      <c r="B88" s="870" t="s">
        <v>393</v>
      </c>
      <c r="C88" s="870"/>
      <c r="D88" s="871"/>
      <c r="E88" s="316">
        <v>2113</v>
      </c>
      <c r="F88" s="578">
        <v>0.37464999999999998</v>
      </c>
      <c r="G88" s="316">
        <v>71996</v>
      </c>
      <c r="H88" s="578">
        <v>9.9479999999999999E-2</v>
      </c>
      <c r="I88" s="316">
        <v>13406</v>
      </c>
      <c r="J88" s="579">
        <v>0.23569999999999999</v>
      </c>
    </row>
    <row r="89" spans="1:10" ht="25.5" customHeight="1" x14ac:dyDescent="0.2">
      <c r="A89" s="326" t="s">
        <v>252</v>
      </c>
      <c r="B89" s="870" t="s">
        <v>253</v>
      </c>
      <c r="C89" s="870"/>
      <c r="D89" s="871"/>
      <c r="E89" s="316">
        <v>828</v>
      </c>
      <c r="F89" s="578">
        <v>0.14681</v>
      </c>
      <c r="G89" s="316">
        <v>252769</v>
      </c>
      <c r="H89" s="578">
        <v>0.34927000000000002</v>
      </c>
      <c r="I89" s="316">
        <v>11286</v>
      </c>
      <c r="J89" s="579">
        <v>0.19842000000000001</v>
      </c>
    </row>
    <row r="90" spans="1:10" ht="25.5" customHeight="1" x14ac:dyDescent="0.2">
      <c r="A90" s="326" t="s">
        <v>254</v>
      </c>
      <c r="B90" s="870" t="s">
        <v>255</v>
      </c>
      <c r="C90" s="870"/>
      <c r="D90" s="871"/>
      <c r="E90" s="316">
        <v>953</v>
      </c>
      <c r="F90" s="578">
        <v>0.16897000000000001</v>
      </c>
      <c r="G90" s="316">
        <v>251809</v>
      </c>
      <c r="H90" s="578">
        <v>0.34794999999999998</v>
      </c>
      <c r="I90" s="316">
        <v>13743</v>
      </c>
      <c r="J90" s="579">
        <v>0.24162</v>
      </c>
    </row>
    <row r="91" spans="1:10" ht="25.5" customHeight="1" x14ac:dyDescent="0.2">
      <c r="A91" s="326" t="s">
        <v>256</v>
      </c>
      <c r="B91" s="870" t="s">
        <v>422</v>
      </c>
      <c r="C91" s="870"/>
      <c r="D91" s="871"/>
      <c r="E91" s="316">
        <v>39</v>
      </c>
      <c r="F91" s="578">
        <v>6.9100000000000003E-3</v>
      </c>
      <c r="G91" s="316">
        <v>4818</v>
      </c>
      <c r="H91" s="578">
        <v>6.6600000000000001E-3</v>
      </c>
      <c r="I91" s="316">
        <v>497</v>
      </c>
      <c r="J91" s="579">
        <v>8.7399999999999995E-3</v>
      </c>
    </row>
    <row r="92" spans="1:10" ht="25.5" customHeight="1" x14ac:dyDescent="0.2">
      <c r="A92" s="326" t="s">
        <v>257</v>
      </c>
      <c r="B92" s="870" t="s">
        <v>423</v>
      </c>
      <c r="C92" s="870"/>
      <c r="D92" s="871"/>
      <c r="E92" s="316">
        <v>291</v>
      </c>
      <c r="F92" s="578">
        <v>5.16E-2</v>
      </c>
      <c r="G92" s="316">
        <v>106247</v>
      </c>
      <c r="H92" s="578">
        <v>0.14681</v>
      </c>
      <c r="I92" s="316">
        <v>4051</v>
      </c>
      <c r="J92" s="579">
        <v>7.1220000000000006E-2</v>
      </c>
    </row>
    <row r="93" spans="1:10" ht="25.5" customHeight="1" x14ac:dyDescent="0.2">
      <c r="A93" s="326" t="s">
        <v>258</v>
      </c>
      <c r="B93" s="870" t="s">
        <v>424</v>
      </c>
      <c r="C93" s="870"/>
      <c r="D93" s="871"/>
      <c r="E93" s="316">
        <v>0</v>
      </c>
      <c r="F93" s="578">
        <v>0</v>
      </c>
      <c r="G93" s="316">
        <v>0</v>
      </c>
      <c r="H93" s="578">
        <v>0</v>
      </c>
      <c r="I93" s="316">
        <v>0</v>
      </c>
      <c r="J93" s="579">
        <v>0</v>
      </c>
    </row>
    <row r="94" spans="1:10" ht="25.5" customHeight="1" x14ac:dyDescent="0.2">
      <c r="A94" s="326" t="s">
        <v>259</v>
      </c>
      <c r="B94" s="870" t="s">
        <v>487</v>
      </c>
      <c r="C94" s="870"/>
      <c r="D94" s="871"/>
      <c r="E94" s="316">
        <v>48</v>
      </c>
      <c r="F94" s="578">
        <v>8.5100000000000002E-3</v>
      </c>
      <c r="G94" s="316">
        <v>5168</v>
      </c>
      <c r="H94" s="578">
        <v>7.1399999999999996E-3</v>
      </c>
      <c r="I94" s="316">
        <v>774</v>
      </c>
      <c r="J94" s="579">
        <v>1.3610000000000001E-2</v>
      </c>
    </row>
    <row r="95" spans="1:10" ht="25.5" customHeight="1" x14ac:dyDescent="0.2">
      <c r="A95" s="326" t="s">
        <v>260</v>
      </c>
      <c r="B95" s="870" t="s">
        <v>261</v>
      </c>
      <c r="C95" s="870"/>
      <c r="D95" s="871"/>
      <c r="E95" s="316">
        <v>1125</v>
      </c>
      <c r="F95" s="578">
        <v>0.19947000000000001</v>
      </c>
      <c r="G95" s="316">
        <v>23225</v>
      </c>
      <c r="H95" s="578">
        <v>3.209E-2</v>
      </c>
      <c r="I95" s="316">
        <v>10642</v>
      </c>
      <c r="J95" s="579">
        <v>0.18709999999999999</v>
      </c>
    </row>
    <row r="96" spans="1:10" ht="25.5" customHeight="1" x14ac:dyDescent="0.2">
      <c r="A96" s="326" t="s">
        <v>262</v>
      </c>
      <c r="B96" s="870" t="s">
        <v>263</v>
      </c>
      <c r="C96" s="870"/>
      <c r="D96" s="871"/>
      <c r="E96" s="316">
        <v>243</v>
      </c>
      <c r="F96" s="578">
        <v>4.3090000000000003E-2</v>
      </c>
      <c r="G96" s="316">
        <v>7671</v>
      </c>
      <c r="H96" s="578">
        <v>1.06E-2</v>
      </c>
      <c r="I96" s="316">
        <v>2479</v>
      </c>
      <c r="J96" s="579">
        <v>4.3580000000000001E-2</v>
      </c>
    </row>
    <row r="97" spans="1:12" ht="12.75" customHeight="1" thickBot="1" x14ac:dyDescent="0.25">
      <c r="A97" s="872" t="s">
        <v>28</v>
      </c>
      <c r="B97" s="873"/>
      <c r="C97" s="873"/>
      <c r="D97" s="874"/>
      <c r="E97" s="586">
        <v>5640</v>
      </c>
      <c r="F97" s="419">
        <v>1</v>
      </c>
      <c r="G97" s="586">
        <v>723703</v>
      </c>
      <c r="H97" s="419">
        <v>1</v>
      </c>
      <c r="I97" s="586">
        <v>56878</v>
      </c>
      <c r="J97" s="580">
        <v>1</v>
      </c>
    </row>
    <row r="98" spans="1:12" x14ac:dyDescent="0.2">
      <c r="A98" s="875" t="s">
        <v>43</v>
      </c>
      <c r="B98" s="876"/>
      <c r="C98" s="876"/>
      <c r="D98" s="876"/>
      <c r="E98" s="876"/>
      <c r="F98" s="876"/>
      <c r="G98" s="876"/>
      <c r="H98" s="876"/>
      <c r="I98" s="876"/>
      <c r="J98" s="877"/>
    </row>
    <row r="99" spans="1:12" ht="25.5" customHeight="1" x14ac:dyDescent="0.2">
      <c r="A99" s="327" t="s">
        <v>264</v>
      </c>
      <c r="B99" s="865" t="s">
        <v>115</v>
      </c>
      <c r="C99" s="865"/>
      <c r="D99" s="866"/>
      <c r="E99" s="329">
        <v>949</v>
      </c>
      <c r="F99" s="587">
        <v>0.16058</v>
      </c>
      <c r="G99" s="316">
        <v>70468</v>
      </c>
      <c r="H99" s="587">
        <v>0.16309999999999999</v>
      </c>
      <c r="I99" s="316">
        <v>8673</v>
      </c>
      <c r="J99" s="579">
        <v>0.16247</v>
      </c>
    </row>
    <row r="100" spans="1:12" ht="25.5" customHeight="1" x14ac:dyDescent="0.2">
      <c r="A100" s="328" t="s">
        <v>265</v>
      </c>
      <c r="B100" s="865" t="s">
        <v>266</v>
      </c>
      <c r="C100" s="865"/>
      <c r="D100" s="866"/>
      <c r="E100" s="329">
        <v>2635</v>
      </c>
      <c r="F100" s="587">
        <v>0.44585000000000002</v>
      </c>
      <c r="G100" s="316">
        <v>150709</v>
      </c>
      <c r="H100" s="587">
        <v>0.34882000000000002</v>
      </c>
      <c r="I100" s="316">
        <v>21710</v>
      </c>
      <c r="J100" s="579">
        <v>0.40667999999999999</v>
      </c>
    </row>
    <row r="101" spans="1:12" ht="25.5" customHeight="1" x14ac:dyDescent="0.2">
      <c r="A101" s="328" t="s">
        <v>267</v>
      </c>
      <c r="B101" s="865" t="s">
        <v>268</v>
      </c>
      <c r="C101" s="865"/>
      <c r="D101" s="866"/>
      <c r="E101" s="329">
        <v>913</v>
      </c>
      <c r="F101" s="587">
        <v>0.15448000000000001</v>
      </c>
      <c r="G101" s="316">
        <v>17535</v>
      </c>
      <c r="H101" s="587">
        <v>4.0579999999999998E-2</v>
      </c>
      <c r="I101" s="316">
        <v>5185</v>
      </c>
      <c r="J101" s="579">
        <v>9.7129999999999994E-2</v>
      </c>
    </row>
    <row r="102" spans="1:12" ht="25.5" customHeight="1" x14ac:dyDescent="0.2">
      <c r="A102" s="328" t="s">
        <v>269</v>
      </c>
      <c r="B102" s="865" t="s">
        <v>270</v>
      </c>
      <c r="C102" s="865"/>
      <c r="D102" s="866"/>
      <c r="E102" s="329">
        <v>808</v>
      </c>
      <c r="F102" s="587">
        <v>0.13672000000000001</v>
      </c>
      <c r="G102" s="316">
        <v>44556</v>
      </c>
      <c r="H102" s="587">
        <v>0.10312</v>
      </c>
      <c r="I102" s="316">
        <v>8998</v>
      </c>
      <c r="J102" s="579">
        <v>0.16855999999999999</v>
      </c>
    </row>
    <row r="103" spans="1:12" ht="25.5" customHeight="1" x14ac:dyDescent="0.2">
      <c r="A103" s="328"/>
      <c r="B103" s="550"/>
      <c r="C103" s="865" t="s">
        <v>271</v>
      </c>
      <c r="D103" s="866"/>
      <c r="E103" s="329">
        <v>295</v>
      </c>
      <c r="F103" s="587">
        <v>0.36509999999999998</v>
      </c>
      <c r="G103" s="316">
        <v>31746</v>
      </c>
      <c r="H103" s="587">
        <v>0.71250000000000002</v>
      </c>
      <c r="I103" s="316">
        <v>4432</v>
      </c>
      <c r="J103" s="579">
        <v>0.49254999999999999</v>
      </c>
    </row>
    <row r="104" spans="1:12" ht="25.5" customHeight="1" x14ac:dyDescent="0.2">
      <c r="A104" s="328" t="s">
        <v>272</v>
      </c>
      <c r="B104" s="865" t="s">
        <v>273</v>
      </c>
      <c r="C104" s="865"/>
      <c r="D104" s="866"/>
      <c r="E104" s="329">
        <v>605</v>
      </c>
      <c r="F104" s="587">
        <v>0.10237</v>
      </c>
      <c r="G104" s="316">
        <v>148791</v>
      </c>
      <c r="H104" s="587">
        <v>0.34438000000000002</v>
      </c>
      <c r="I104" s="316">
        <v>8817</v>
      </c>
      <c r="J104" s="579">
        <v>0.16516</v>
      </c>
    </row>
    <row r="105" spans="1:12" ht="13.5" thickBot="1" x14ac:dyDescent="0.25">
      <c r="A105" s="867" t="s">
        <v>28</v>
      </c>
      <c r="B105" s="868"/>
      <c r="C105" s="868"/>
      <c r="D105" s="869"/>
      <c r="E105" s="588">
        <v>5910</v>
      </c>
      <c r="F105" s="391">
        <v>1</v>
      </c>
      <c r="G105" s="586">
        <v>432059</v>
      </c>
      <c r="H105" s="391">
        <v>1</v>
      </c>
      <c r="I105" s="586">
        <v>53383</v>
      </c>
      <c r="J105" s="580">
        <v>1</v>
      </c>
    </row>
    <row r="107" spans="1:12" s="705" customFormat="1" ht="11.25" x14ac:dyDescent="0.2">
      <c r="A107" s="705" t="str">
        <f>"Anmerkungen. Datengrundlage: Volkshochschul-Statistik "&amp;Hilfswerte!B1&amp;"; Basis: "&amp;Tabelle1!$C$36&amp;" VHS."</f>
        <v>Anmerkungen. Datengrundlage: Volkshochschul-Statistik 2019; Basis: 869 VHS.</v>
      </c>
      <c r="E107" s="709"/>
      <c r="G107" s="709"/>
      <c r="I107" s="709"/>
    </row>
    <row r="108" spans="1:12" x14ac:dyDescent="0.2">
      <c r="A108" s="705"/>
      <c r="E108" s="9"/>
      <c r="F108" s="9"/>
      <c r="G108" s="9"/>
      <c r="H108" s="9"/>
      <c r="I108" s="9"/>
      <c r="J108" s="9"/>
      <c r="K108" s="9"/>
      <c r="L108" s="9"/>
    </row>
    <row r="109" spans="1:12" x14ac:dyDescent="0.2">
      <c r="A109" s="700" t="s">
        <v>515</v>
      </c>
      <c r="B109" s="701"/>
      <c r="C109" s="701"/>
      <c r="D109" s="701"/>
      <c r="E109" s="701"/>
      <c r="F109" s="701"/>
      <c r="G109" s="701"/>
      <c r="H109" s="701"/>
      <c r="I109" s="701"/>
      <c r="J109" s="701"/>
      <c r="K109" s="701"/>
      <c r="L109" s="701"/>
    </row>
    <row r="110" spans="1:12" x14ac:dyDescent="0.2">
      <c r="A110" s="700" t="s">
        <v>516</v>
      </c>
      <c r="B110" s="701"/>
      <c r="C110" s="701"/>
      <c r="D110" s="701"/>
      <c r="E110" s="702" t="s">
        <v>503</v>
      </c>
      <c r="F110" s="702"/>
      <c r="G110" s="702"/>
      <c r="H110" s="701"/>
      <c r="I110" s="701"/>
      <c r="J110" s="701"/>
      <c r="K110" s="701"/>
      <c r="L110" s="701"/>
    </row>
    <row r="111" spans="1:12" x14ac:dyDescent="0.2">
      <c r="A111" s="703"/>
      <c r="B111" s="701"/>
      <c r="C111" s="701"/>
      <c r="D111" s="701"/>
      <c r="E111" s="701"/>
      <c r="F111" s="701"/>
      <c r="G111" s="701"/>
      <c r="H111" s="701"/>
      <c r="I111" s="701"/>
      <c r="J111" s="701"/>
      <c r="K111" s="701"/>
      <c r="L111" s="701"/>
    </row>
    <row r="112" spans="1:12" x14ac:dyDescent="0.2">
      <c r="A112" s="704" t="s">
        <v>517</v>
      </c>
      <c r="B112" s="701"/>
      <c r="C112" s="701"/>
      <c r="D112" s="701"/>
      <c r="E112" s="701"/>
      <c r="F112" s="701"/>
      <c r="G112" s="701"/>
      <c r="H112" s="701"/>
      <c r="I112" s="701"/>
      <c r="J112" s="701"/>
      <c r="K112" s="701"/>
      <c r="L112" s="701"/>
    </row>
  </sheetData>
  <mergeCells count="108">
    <mergeCell ref="B4:D4"/>
    <mergeCell ref="B5:D5"/>
    <mergeCell ref="B6:D6"/>
    <mergeCell ref="B7:D7"/>
    <mergeCell ref="B8:D8"/>
    <mergeCell ref="B9:D9"/>
    <mergeCell ref="A1:J1"/>
    <mergeCell ref="A2:D2"/>
    <mergeCell ref="E2:F2"/>
    <mergeCell ref="G2:H2"/>
    <mergeCell ref="I2:J2"/>
    <mergeCell ref="A3:J3"/>
    <mergeCell ref="A16:D16"/>
    <mergeCell ref="A17:J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28:D28"/>
    <mergeCell ref="B29:D29"/>
    <mergeCell ref="B30:D30"/>
    <mergeCell ref="B31:D31"/>
    <mergeCell ref="A32:D32"/>
    <mergeCell ref="A33:J33"/>
    <mergeCell ref="B22:D22"/>
    <mergeCell ref="B23:D23"/>
    <mergeCell ref="B24:D24"/>
    <mergeCell ref="B25:D25"/>
    <mergeCell ref="B26:D26"/>
    <mergeCell ref="B27:D27"/>
    <mergeCell ref="B40:D40"/>
    <mergeCell ref="A41:D41"/>
    <mergeCell ref="A42:J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52:D52"/>
    <mergeCell ref="B53:D53"/>
    <mergeCell ref="B54:D54"/>
    <mergeCell ref="B55:D55"/>
    <mergeCell ref="B56:D56"/>
    <mergeCell ref="B57:D57"/>
    <mergeCell ref="B46:D46"/>
    <mergeCell ref="B47:D47"/>
    <mergeCell ref="C48:D48"/>
    <mergeCell ref="B49:C49"/>
    <mergeCell ref="C50:D50"/>
    <mergeCell ref="B51:D51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A76:J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A75:D75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A86:D86"/>
    <mergeCell ref="A87:J87"/>
    <mergeCell ref="B100:D100"/>
    <mergeCell ref="B101:D101"/>
    <mergeCell ref="B102:D102"/>
    <mergeCell ref="C103:D103"/>
    <mergeCell ref="B104:D104"/>
    <mergeCell ref="A105:D105"/>
    <mergeCell ref="B94:D94"/>
    <mergeCell ref="B95:D95"/>
    <mergeCell ref="B96:D96"/>
    <mergeCell ref="A97:D97"/>
    <mergeCell ref="A98:J98"/>
    <mergeCell ref="B99:D99"/>
  </mergeCells>
  <conditionalFormatting sqref="L4">
    <cfRule type="cellIs" dxfId="379" priority="1" stopIfTrue="1" operator="equal">
      <formula>1</formula>
    </cfRule>
    <cfRule type="cellIs" dxfId="378" priority="2" stopIfTrue="1" operator="lessThan">
      <formula>0.0005</formula>
    </cfRule>
  </conditionalFormatting>
  <hyperlinks>
    <hyperlink ref="E110" r:id="rId1" xr:uid="{3D45D6CD-8F9E-4639-8BCA-24440E9AB4D4}"/>
    <hyperlink ref="E110:G110" r:id="rId2" display="http://dx.doi.org/10.4232/1.14582 " xr:uid="{4B742695-A474-477F-9D4C-BFFC9133C926}"/>
    <hyperlink ref="A112" r:id="rId3" display="Publikation und Tabellen stehen unter der Lizenz CC BY-SA DEED 4.0." xr:uid="{98D55081-5D70-4A2D-9013-B8EE6CA5E84F}"/>
  </hyperlinks>
  <pageMargins left="0.78740157480314965" right="0.78740157480314965" top="0.98425196850393704" bottom="0.98425196850393704" header="0.51181102362204722" footer="0.51181102362204722"/>
  <pageSetup paperSize="9" scale="83" orientation="portrait" r:id="rId4"/>
  <headerFooter scaleWithDoc="0" alignWithMargins="0"/>
  <rowBreaks count="2" manualBreakCount="2">
    <brk id="32" max="9" man="1"/>
    <brk id="75" max="9" man="1"/>
  </rowBreaks>
  <legacyDrawingHF r:id="rId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2386-FBD2-498E-B0C9-CECB25BA870C}">
  <dimension ref="A1:M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7.85546875" customWidth="1"/>
    <col min="2" max="13" width="9.7109375" customWidth="1"/>
  </cols>
  <sheetData>
    <row r="1" spans="1:13" ht="18.75" thickBot="1" x14ac:dyDescent="0.25">
      <c r="A1" s="902" t="str">
        <f>"Tabelle 9.1: Kurse, Unterrichtsstunden und Belegungen nach Ländern " &amp;Hilfswerte!B1&amp; ": Alphabetisierungskurse"</f>
        <v>Tabelle 9.1: Kurse, Unterrichtsstunden und Belegungen nach Ländern 2019: Alphabetisierungskurse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4"/>
    </row>
    <row r="2" spans="1:13" ht="36" customHeight="1" x14ac:dyDescent="0.2">
      <c r="A2" s="905" t="s">
        <v>14</v>
      </c>
      <c r="B2" s="908" t="s">
        <v>274</v>
      </c>
      <c r="C2" s="909"/>
      <c r="D2" s="909"/>
      <c r="E2" s="912" t="s">
        <v>482</v>
      </c>
      <c r="F2" s="912"/>
      <c r="G2" s="912"/>
      <c r="H2" s="912"/>
      <c r="I2" s="912"/>
      <c r="J2" s="912"/>
      <c r="K2" s="912"/>
      <c r="L2" s="912"/>
      <c r="M2" s="913"/>
    </row>
    <row r="3" spans="1:13" ht="25.5" customHeight="1" x14ac:dyDescent="0.2">
      <c r="A3" s="906"/>
      <c r="B3" s="910"/>
      <c r="C3" s="911"/>
      <c r="D3" s="911"/>
      <c r="E3" s="914" t="s">
        <v>275</v>
      </c>
      <c r="F3" s="915"/>
      <c r="G3" s="916"/>
      <c r="H3" s="914" t="s">
        <v>276</v>
      </c>
      <c r="I3" s="915"/>
      <c r="J3" s="916"/>
      <c r="K3" s="914" t="s">
        <v>277</v>
      </c>
      <c r="L3" s="915"/>
      <c r="M3" s="917"/>
    </row>
    <row r="4" spans="1:13" ht="54" customHeight="1" x14ac:dyDescent="0.2">
      <c r="A4" s="906"/>
      <c r="B4" s="910"/>
      <c r="C4" s="911"/>
      <c r="D4" s="911"/>
      <c r="E4" s="918" t="s">
        <v>278</v>
      </c>
      <c r="F4" s="919"/>
      <c r="G4" s="920"/>
      <c r="H4" s="918" t="s">
        <v>279</v>
      </c>
      <c r="I4" s="919"/>
      <c r="J4" s="920"/>
      <c r="K4" s="921" t="s">
        <v>266</v>
      </c>
      <c r="L4" s="921"/>
      <c r="M4" s="922"/>
    </row>
    <row r="5" spans="1:13" ht="36" x14ac:dyDescent="0.2">
      <c r="A5" s="907"/>
      <c r="B5" s="382" t="s">
        <v>18</v>
      </c>
      <c r="C5" s="382" t="s">
        <v>19</v>
      </c>
      <c r="D5" s="519" t="s">
        <v>20</v>
      </c>
      <c r="E5" s="330" t="s">
        <v>18</v>
      </c>
      <c r="F5" s="382" t="s">
        <v>19</v>
      </c>
      <c r="G5" s="331" t="s">
        <v>20</v>
      </c>
      <c r="H5" s="330" t="s">
        <v>18</v>
      </c>
      <c r="I5" s="382" t="s">
        <v>19</v>
      </c>
      <c r="J5" s="331" t="s">
        <v>20</v>
      </c>
      <c r="K5" s="330" t="s">
        <v>18</v>
      </c>
      <c r="L5" s="382" t="s">
        <v>19</v>
      </c>
      <c r="M5" s="332" t="s">
        <v>20</v>
      </c>
    </row>
    <row r="6" spans="1:13" x14ac:dyDescent="0.2">
      <c r="A6" s="923" t="s">
        <v>79</v>
      </c>
      <c r="B6" s="236">
        <v>1704</v>
      </c>
      <c r="C6" s="236">
        <v>162395</v>
      </c>
      <c r="D6" s="246">
        <v>20538</v>
      </c>
      <c r="E6" s="236">
        <v>1478</v>
      </c>
      <c r="F6" s="236">
        <v>150104</v>
      </c>
      <c r="G6" s="246">
        <v>18986</v>
      </c>
      <c r="H6" s="236">
        <v>42</v>
      </c>
      <c r="I6" s="236">
        <v>5002</v>
      </c>
      <c r="J6" s="246">
        <v>620</v>
      </c>
      <c r="K6" s="236">
        <v>184</v>
      </c>
      <c r="L6" s="236">
        <v>7289</v>
      </c>
      <c r="M6" s="282">
        <v>932</v>
      </c>
    </row>
    <row r="7" spans="1:13" x14ac:dyDescent="0.2">
      <c r="A7" s="897"/>
      <c r="B7" s="66">
        <v>1</v>
      </c>
      <c r="C7" s="67">
        <v>1</v>
      </c>
      <c r="D7" s="67">
        <v>1</v>
      </c>
      <c r="E7" s="68">
        <v>0.86736999999999997</v>
      </c>
      <c r="F7" s="63">
        <v>0.92430999999999996</v>
      </c>
      <c r="G7" s="63">
        <v>0.92442999999999997</v>
      </c>
      <c r="H7" s="68">
        <v>2.4649999999999998E-2</v>
      </c>
      <c r="I7" s="63">
        <v>3.0800000000000001E-2</v>
      </c>
      <c r="J7" s="63">
        <v>3.0190000000000002E-2</v>
      </c>
      <c r="K7" s="68">
        <v>0.10798000000000001</v>
      </c>
      <c r="L7" s="63">
        <v>4.4880000000000003E-2</v>
      </c>
      <c r="M7" s="75">
        <v>4.5379999999999997E-2</v>
      </c>
    </row>
    <row r="8" spans="1:13" x14ac:dyDescent="0.2">
      <c r="A8" s="897" t="s">
        <v>80</v>
      </c>
      <c r="B8" s="236">
        <v>819</v>
      </c>
      <c r="C8" s="236">
        <v>92544</v>
      </c>
      <c r="D8" s="246">
        <v>9968</v>
      </c>
      <c r="E8" s="236">
        <v>393</v>
      </c>
      <c r="F8" s="236">
        <v>39836</v>
      </c>
      <c r="G8" s="246">
        <v>5024</v>
      </c>
      <c r="H8" s="236">
        <v>156</v>
      </c>
      <c r="I8" s="236">
        <v>22200</v>
      </c>
      <c r="J8" s="246">
        <v>2177</v>
      </c>
      <c r="K8" s="236">
        <v>270</v>
      </c>
      <c r="L8" s="236">
        <v>30508</v>
      </c>
      <c r="M8" s="282">
        <v>2767</v>
      </c>
    </row>
    <row r="9" spans="1:13" x14ac:dyDescent="0.2">
      <c r="A9" s="897"/>
      <c r="B9" s="66">
        <v>1</v>
      </c>
      <c r="C9" s="67">
        <v>1</v>
      </c>
      <c r="D9" s="67">
        <v>1</v>
      </c>
      <c r="E9" s="68">
        <v>0.47985</v>
      </c>
      <c r="F9" s="63">
        <v>0.43045</v>
      </c>
      <c r="G9" s="63">
        <v>0.50400999999999996</v>
      </c>
      <c r="H9" s="68">
        <v>0.19048000000000001</v>
      </c>
      <c r="I9" s="63">
        <v>0.23988999999999999</v>
      </c>
      <c r="J9" s="63">
        <v>0.21840000000000001</v>
      </c>
      <c r="K9" s="68">
        <v>0.32967000000000002</v>
      </c>
      <c r="L9" s="63">
        <v>0.32966000000000001</v>
      </c>
      <c r="M9" s="75">
        <v>0.27759</v>
      </c>
    </row>
    <row r="10" spans="1:13" x14ac:dyDescent="0.2">
      <c r="A10" s="897" t="s">
        <v>81</v>
      </c>
      <c r="B10" s="236">
        <v>810</v>
      </c>
      <c r="C10" s="236">
        <v>75441</v>
      </c>
      <c r="D10" s="246">
        <v>8798</v>
      </c>
      <c r="E10" s="236">
        <v>362</v>
      </c>
      <c r="F10" s="236">
        <v>35952</v>
      </c>
      <c r="G10" s="246">
        <v>3977</v>
      </c>
      <c r="H10" s="236">
        <v>272</v>
      </c>
      <c r="I10" s="236">
        <v>28209</v>
      </c>
      <c r="J10" s="246">
        <v>3369</v>
      </c>
      <c r="K10" s="236">
        <v>176</v>
      </c>
      <c r="L10" s="236">
        <v>11280</v>
      </c>
      <c r="M10" s="282">
        <v>1452</v>
      </c>
    </row>
    <row r="11" spans="1:13" x14ac:dyDescent="0.2">
      <c r="A11" s="897"/>
      <c r="B11" s="66">
        <v>1</v>
      </c>
      <c r="C11" s="67">
        <v>1</v>
      </c>
      <c r="D11" s="67">
        <v>1</v>
      </c>
      <c r="E11" s="68">
        <v>0.44690999999999997</v>
      </c>
      <c r="F11" s="63">
        <v>0.47655999999999998</v>
      </c>
      <c r="G11" s="63">
        <v>0.45202999999999999</v>
      </c>
      <c r="H11" s="68">
        <v>0.33579999999999999</v>
      </c>
      <c r="I11" s="63">
        <v>0.37391999999999997</v>
      </c>
      <c r="J11" s="63">
        <v>0.38292999999999999</v>
      </c>
      <c r="K11" s="68">
        <v>0.21728</v>
      </c>
      <c r="L11" s="63">
        <v>0.14951999999999999</v>
      </c>
      <c r="M11" s="75">
        <v>0.16503999999999999</v>
      </c>
    </row>
    <row r="12" spans="1:13" x14ac:dyDescent="0.2">
      <c r="A12" s="897" t="s">
        <v>82</v>
      </c>
      <c r="B12" s="236">
        <v>168</v>
      </c>
      <c r="C12" s="236">
        <v>13765</v>
      </c>
      <c r="D12" s="246">
        <v>1521</v>
      </c>
      <c r="E12" s="236">
        <v>75</v>
      </c>
      <c r="F12" s="236">
        <v>8507</v>
      </c>
      <c r="G12" s="246">
        <v>780</v>
      </c>
      <c r="H12" s="236">
        <v>18</v>
      </c>
      <c r="I12" s="236">
        <v>1297</v>
      </c>
      <c r="J12" s="246">
        <v>193</v>
      </c>
      <c r="K12" s="236">
        <v>75</v>
      </c>
      <c r="L12" s="236">
        <v>3961</v>
      </c>
      <c r="M12" s="282">
        <v>548</v>
      </c>
    </row>
    <row r="13" spans="1:13" x14ac:dyDescent="0.2">
      <c r="A13" s="897"/>
      <c r="B13" s="66">
        <v>1</v>
      </c>
      <c r="C13" s="67">
        <v>1</v>
      </c>
      <c r="D13" s="67">
        <v>1</v>
      </c>
      <c r="E13" s="68">
        <v>0.44642999999999999</v>
      </c>
      <c r="F13" s="63">
        <v>0.61802000000000001</v>
      </c>
      <c r="G13" s="63">
        <v>0.51282000000000005</v>
      </c>
      <c r="H13" s="68">
        <v>0.10714</v>
      </c>
      <c r="I13" s="63">
        <v>9.4219999999999998E-2</v>
      </c>
      <c r="J13" s="63">
        <v>0.12689</v>
      </c>
      <c r="K13" s="68">
        <v>0.44642999999999999</v>
      </c>
      <c r="L13" s="63">
        <v>0.28776000000000002</v>
      </c>
      <c r="M13" s="75">
        <v>0.36029</v>
      </c>
    </row>
    <row r="14" spans="1:13" x14ac:dyDescent="0.2">
      <c r="A14" s="897" t="s">
        <v>83</v>
      </c>
      <c r="B14" s="236">
        <v>154</v>
      </c>
      <c r="C14" s="236">
        <v>15027</v>
      </c>
      <c r="D14" s="246">
        <v>2136</v>
      </c>
      <c r="E14" s="236">
        <v>119</v>
      </c>
      <c r="F14" s="236">
        <v>12208</v>
      </c>
      <c r="G14" s="246">
        <v>1644</v>
      </c>
      <c r="H14" s="236">
        <v>1</v>
      </c>
      <c r="I14" s="236">
        <v>200</v>
      </c>
      <c r="J14" s="246">
        <v>16</v>
      </c>
      <c r="K14" s="236">
        <v>34</v>
      </c>
      <c r="L14" s="236">
        <v>2619</v>
      </c>
      <c r="M14" s="282">
        <v>476</v>
      </c>
    </row>
    <row r="15" spans="1:13" x14ac:dyDescent="0.2">
      <c r="A15" s="897"/>
      <c r="B15" s="66">
        <v>1</v>
      </c>
      <c r="C15" s="67">
        <v>1</v>
      </c>
      <c r="D15" s="67">
        <v>1</v>
      </c>
      <c r="E15" s="68">
        <v>0.77273000000000003</v>
      </c>
      <c r="F15" s="63">
        <v>0.81240000000000001</v>
      </c>
      <c r="G15" s="63">
        <v>0.76966000000000001</v>
      </c>
      <c r="H15" s="68">
        <v>6.4900000000000001E-3</v>
      </c>
      <c r="I15" s="63">
        <v>1.3310000000000001E-2</v>
      </c>
      <c r="J15" s="63">
        <v>7.4900000000000001E-3</v>
      </c>
      <c r="K15" s="68">
        <v>0.22078</v>
      </c>
      <c r="L15" s="63">
        <v>0.17429</v>
      </c>
      <c r="M15" s="75">
        <v>0.22284999999999999</v>
      </c>
    </row>
    <row r="16" spans="1:13" x14ac:dyDescent="0.2">
      <c r="A16" s="897" t="s">
        <v>84</v>
      </c>
      <c r="B16" s="236">
        <v>115</v>
      </c>
      <c r="C16" s="236">
        <v>7050</v>
      </c>
      <c r="D16" s="246">
        <v>1119</v>
      </c>
      <c r="E16" s="236">
        <v>43</v>
      </c>
      <c r="F16" s="236">
        <v>4310</v>
      </c>
      <c r="G16" s="246">
        <v>595</v>
      </c>
      <c r="H16" s="236">
        <v>8</v>
      </c>
      <c r="I16" s="236">
        <v>384</v>
      </c>
      <c r="J16" s="246">
        <v>102</v>
      </c>
      <c r="K16" s="236">
        <v>64</v>
      </c>
      <c r="L16" s="236">
        <v>2356</v>
      </c>
      <c r="M16" s="282">
        <v>422</v>
      </c>
    </row>
    <row r="17" spans="1:13" x14ac:dyDescent="0.2">
      <c r="A17" s="897"/>
      <c r="B17" s="66">
        <v>1</v>
      </c>
      <c r="C17" s="67">
        <v>1</v>
      </c>
      <c r="D17" s="67">
        <v>1</v>
      </c>
      <c r="E17" s="68">
        <v>0.37391000000000002</v>
      </c>
      <c r="F17" s="63">
        <v>0.61134999999999995</v>
      </c>
      <c r="G17" s="63">
        <v>0.53171999999999997</v>
      </c>
      <c r="H17" s="68">
        <v>6.9570000000000007E-2</v>
      </c>
      <c r="I17" s="63">
        <v>5.4469999999999998E-2</v>
      </c>
      <c r="J17" s="63">
        <v>9.1149999999999995E-2</v>
      </c>
      <c r="K17" s="68">
        <v>0.55652000000000001</v>
      </c>
      <c r="L17" s="63">
        <v>0.33417999999999998</v>
      </c>
      <c r="M17" s="75">
        <v>0.37712000000000001</v>
      </c>
    </row>
    <row r="18" spans="1:13" x14ac:dyDescent="0.2">
      <c r="A18" s="897" t="s">
        <v>85</v>
      </c>
      <c r="B18" s="236">
        <v>1078</v>
      </c>
      <c r="C18" s="236">
        <v>110261</v>
      </c>
      <c r="D18" s="246">
        <v>14681</v>
      </c>
      <c r="E18" s="236">
        <v>859</v>
      </c>
      <c r="F18" s="236">
        <v>97070</v>
      </c>
      <c r="G18" s="246">
        <v>12111</v>
      </c>
      <c r="H18" s="236">
        <v>39</v>
      </c>
      <c r="I18" s="236">
        <v>4608</v>
      </c>
      <c r="J18" s="246">
        <v>519</v>
      </c>
      <c r="K18" s="236">
        <v>180</v>
      </c>
      <c r="L18" s="236">
        <v>8583</v>
      </c>
      <c r="M18" s="282">
        <v>2051</v>
      </c>
    </row>
    <row r="19" spans="1:13" x14ac:dyDescent="0.2">
      <c r="A19" s="897"/>
      <c r="B19" s="66">
        <v>1</v>
      </c>
      <c r="C19" s="67">
        <v>1</v>
      </c>
      <c r="D19" s="67">
        <v>1</v>
      </c>
      <c r="E19" s="68">
        <v>0.79684999999999995</v>
      </c>
      <c r="F19" s="63">
        <v>0.88036999999999999</v>
      </c>
      <c r="G19" s="63">
        <v>0.82494000000000001</v>
      </c>
      <c r="H19" s="68">
        <v>3.6179999999999997E-2</v>
      </c>
      <c r="I19" s="63">
        <v>4.1790000000000001E-2</v>
      </c>
      <c r="J19" s="63">
        <v>3.5349999999999999E-2</v>
      </c>
      <c r="K19" s="68">
        <v>0.16697999999999999</v>
      </c>
      <c r="L19" s="63">
        <v>7.7840000000000006E-2</v>
      </c>
      <c r="M19" s="75">
        <v>0.13969999999999999</v>
      </c>
    </row>
    <row r="20" spans="1:13" ht="12.75" customHeight="1" x14ac:dyDescent="0.2">
      <c r="A20" s="897" t="s">
        <v>86</v>
      </c>
      <c r="B20" s="236">
        <v>80</v>
      </c>
      <c r="C20" s="236">
        <v>3499</v>
      </c>
      <c r="D20" s="246">
        <v>676</v>
      </c>
      <c r="E20" s="236">
        <v>14</v>
      </c>
      <c r="F20" s="236">
        <v>1400</v>
      </c>
      <c r="G20" s="246">
        <v>172</v>
      </c>
      <c r="H20" s="236">
        <v>0</v>
      </c>
      <c r="I20" s="236">
        <v>0</v>
      </c>
      <c r="J20" s="246">
        <v>0</v>
      </c>
      <c r="K20" s="236">
        <v>66</v>
      </c>
      <c r="L20" s="236">
        <v>2099</v>
      </c>
      <c r="M20" s="282">
        <v>504</v>
      </c>
    </row>
    <row r="21" spans="1:13" x14ac:dyDescent="0.2">
      <c r="A21" s="897"/>
      <c r="B21" s="66">
        <v>1</v>
      </c>
      <c r="C21" s="67">
        <v>1</v>
      </c>
      <c r="D21" s="67">
        <v>1</v>
      </c>
      <c r="E21" s="68">
        <v>0.17499999999999999</v>
      </c>
      <c r="F21" s="63">
        <v>0.40011000000000002</v>
      </c>
      <c r="G21" s="63">
        <v>0.25444</v>
      </c>
      <c r="H21" s="68" t="s">
        <v>498</v>
      </c>
      <c r="I21" s="63" t="s">
        <v>498</v>
      </c>
      <c r="J21" s="63" t="s">
        <v>498</v>
      </c>
      <c r="K21" s="68">
        <v>0.82499999999999996</v>
      </c>
      <c r="L21" s="63">
        <v>0.59989000000000003</v>
      </c>
      <c r="M21" s="75">
        <v>0.74556</v>
      </c>
    </row>
    <row r="22" spans="1:13" x14ac:dyDescent="0.2">
      <c r="A22" s="897" t="s">
        <v>87</v>
      </c>
      <c r="B22" s="236">
        <v>1921</v>
      </c>
      <c r="C22" s="236">
        <v>210944</v>
      </c>
      <c r="D22" s="246">
        <v>23831</v>
      </c>
      <c r="E22" s="236">
        <v>1356</v>
      </c>
      <c r="F22" s="236">
        <v>155247</v>
      </c>
      <c r="G22" s="246">
        <v>18050</v>
      </c>
      <c r="H22" s="236">
        <v>139</v>
      </c>
      <c r="I22" s="236">
        <v>29463</v>
      </c>
      <c r="J22" s="246">
        <v>2090</v>
      </c>
      <c r="K22" s="236">
        <v>426</v>
      </c>
      <c r="L22" s="236">
        <v>26234</v>
      </c>
      <c r="M22" s="282">
        <v>3691</v>
      </c>
    </row>
    <row r="23" spans="1:13" x14ac:dyDescent="0.2">
      <c r="A23" s="897"/>
      <c r="B23" s="66">
        <v>1</v>
      </c>
      <c r="C23" s="67">
        <v>1</v>
      </c>
      <c r="D23" s="67">
        <v>1</v>
      </c>
      <c r="E23" s="68">
        <v>0.70587999999999995</v>
      </c>
      <c r="F23" s="63">
        <v>0.73595999999999995</v>
      </c>
      <c r="G23" s="63">
        <v>0.75741999999999998</v>
      </c>
      <c r="H23" s="68">
        <v>7.2359999999999994E-2</v>
      </c>
      <c r="I23" s="63">
        <v>0.13966999999999999</v>
      </c>
      <c r="J23" s="63">
        <v>8.77E-2</v>
      </c>
      <c r="K23" s="68">
        <v>0.22176000000000001</v>
      </c>
      <c r="L23" s="63">
        <v>0.12436</v>
      </c>
      <c r="M23" s="75">
        <v>0.15487999999999999</v>
      </c>
    </row>
    <row r="24" spans="1:13" ht="12.75" customHeight="1" x14ac:dyDescent="0.2">
      <c r="A24" s="897" t="s">
        <v>88</v>
      </c>
      <c r="B24" s="236">
        <v>2603</v>
      </c>
      <c r="C24" s="236">
        <v>248395</v>
      </c>
      <c r="D24" s="246">
        <v>31257</v>
      </c>
      <c r="E24" s="236">
        <v>1968</v>
      </c>
      <c r="F24" s="236">
        <v>212855</v>
      </c>
      <c r="G24" s="246">
        <v>25534</v>
      </c>
      <c r="H24" s="236">
        <v>157</v>
      </c>
      <c r="I24" s="236">
        <v>12078</v>
      </c>
      <c r="J24" s="246">
        <v>1615</v>
      </c>
      <c r="K24" s="236">
        <v>478</v>
      </c>
      <c r="L24" s="236">
        <v>23462</v>
      </c>
      <c r="M24" s="282">
        <v>4108</v>
      </c>
    </row>
    <row r="25" spans="1:13" x14ac:dyDescent="0.2">
      <c r="A25" s="897"/>
      <c r="B25" s="66">
        <v>1</v>
      </c>
      <c r="C25" s="67">
        <v>1</v>
      </c>
      <c r="D25" s="67">
        <v>1</v>
      </c>
      <c r="E25" s="68">
        <v>0.75605</v>
      </c>
      <c r="F25" s="63">
        <v>0.85692000000000002</v>
      </c>
      <c r="G25" s="63">
        <v>0.81691000000000003</v>
      </c>
      <c r="H25" s="68">
        <v>6.0319999999999999E-2</v>
      </c>
      <c r="I25" s="63">
        <v>4.8619999999999997E-2</v>
      </c>
      <c r="J25" s="63">
        <v>5.1670000000000001E-2</v>
      </c>
      <c r="K25" s="68">
        <v>0.18362999999999999</v>
      </c>
      <c r="L25" s="63">
        <v>9.4450000000000006E-2</v>
      </c>
      <c r="M25" s="75">
        <v>0.13142999999999999</v>
      </c>
    </row>
    <row r="26" spans="1:13" x14ac:dyDescent="0.2">
      <c r="A26" s="897" t="s">
        <v>89</v>
      </c>
      <c r="B26" s="236">
        <v>508</v>
      </c>
      <c r="C26" s="236">
        <v>50273</v>
      </c>
      <c r="D26" s="246">
        <v>5830</v>
      </c>
      <c r="E26" s="236">
        <v>354</v>
      </c>
      <c r="F26" s="236">
        <v>37067</v>
      </c>
      <c r="G26" s="246">
        <v>4478</v>
      </c>
      <c r="H26" s="236">
        <v>29</v>
      </c>
      <c r="I26" s="236">
        <v>3541</v>
      </c>
      <c r="J26" s="246">
        <v>277</v>
      </c>
      <c r="K26" s="236">
        <v>125</v>
      </c>
      <c r="L26" s="236">
        <v>9665</v>
      </c>
      <c r="M26" s="282">
        <v>1075</v>
      </c>
    </row>
    <row r="27" spans="1:13" x14ac:dyDescent="0.2">
      <c r="A27" s="897"/>
      <c r="B27" s="66">
        <v>1</v>
      </c>
      <c r="C27" s="67">
        <v>1</v>
      </c>
      <c r="D27" s="67">
        <v>1</v>
      </c>
      <c r="E27" s="68">
        <v>0.69684999999999997</v>
      </c>
      <c r="F27" s="63">
        <v>0.73731000000000002</v>
      </c>
      <c r="G27" s="63">
        <v>0.7681</v>
      </c>
      <c r="H27" s="68">
        <v>5.7090000000000002E-2</v>
      </c>
      <c r="I27" s="63">
        <v>7.0440000000000003E-2</v>
      </c>
      <c r="J27" s="63">
        <v>4.7509999999999997E-2</v>
      </c>
      <c r="K27" s="68">
        <v>0.24606</v>
      </c>
      <c r="L27" s="63">
        <v>0.19225</v>
      </c>
      <c r="M27" s="75">
        <v>0.18439</v>
      </c>
    </row>
    <row r="28" spans="1:13" x14ac:dyDescent="0.2">
      <c r="A28" s="897" t="s">
        <v>90</v>
      </c>
      <c r="B28" s="236">
        <v>130</v>
      </c>
      <c r="C28" s="236">
        <v>10920</v>
      </c>
      <c r="D28" s="246">
        <v>1274</v>
      </c>
      <c r="E28" s="236">
        <v>71</v>
      </c>
      <c r="F28" s="236">
        <v>7535</v>
      </c>
      <c r="G28" s="246">
        <v>946</v>
      </c>
      <c r="H28" s="236">
        <v>3</v>
      </c>
      <c r="I28" s="236">
        <v>212</v>
      </c>
      <c r="J28" s="246">
        <v>22</v>
      </c>
      <c r="K28" s="236">
        <v>56</v>
      </c>
      <c r="L28" s="236">
        <v>3173</v>
      </c>
      <c r="M28" s="282">
        <v>306</v>
      </c>
    </row>
    <row r="29" spans="1:13" x14ac:dyDescent="0.2">
      <c r="A29" s="897"/>
      <c r="B29" s="66">
        <v>1</v>
      </c>
      <c r="C29" s="67">
        <v>1</v>
      </c>
      <c r="D29" s="67">
        <v>1</v>
      </c>
      <c r="E29" s="68">
        <v>0.54615000000000002</v>
      </c>
      <c r="F29" s="63">
        <v>0.69001999999999997</v>
      </c>
      <c r="G29" s="63">
        <v>0.74253999999999998</v>
      </c>
      <c r="H29" s="68">
        <v>2.308E-2</v>
      </c>
      <c r="I29" s="63">
        <v>1.941E-2</v>
      </c>
      <c r="J29" s="63">
        <v>1.7270000000000001E-2</v>
      </c>
      <c r="K29" s="68">
        <v>0.43076999999999999</v>
      </c>
      <c r="L29" s="63">
        <v>0.29056999999999999</v>
      </c>
      <c r="M29" s="75">
        <v>0.24018999999999999</v>
      </c>
    </row>
    <row r="30" spans="1:13" x14ac:dyDescent="0.2">
      <c r="A30" s="897" t="s">
        <v>91</v>
      </c>
      <c r="B30" s="236">
        <v>180</v>
      </c>
      <c r="C30" s="236">
        <v>11089</v>
      </c>
      <c r="D30" s="246">
        <v>1651</v>
      </c>
      <c r="E30" s="236">
        <v>95</v>
      </c>
      <c r="F30" s="236">
        <v>8918</v>
      </c>
      <c r="G30" s="246">
        <v>1074</v>
      </c>
      <c r="H30" s="236">
        <v>3</v>
      </c>
      <c r="I30" s="236">
        <v>492</v>
      </c>
      <c r="J30" s="246">
        <v>26</v>
      </c>
      <c r="K30" s="236">
        <v>82</v>
      </c>
      <c r="L30" s="236">
        <v>1679</v>
      </c>
      <c r="M30" s="282">
        <v>551</v>
      </c>
    </row>
    <row r="31" spans="1:13" x14ac:dyDescent="0.2">
      <c r="A31" s="897"/>
      <c r="B31" s="66">
        <v>1</v>
      </c>
      <c r="C31" s="67">
        <v>1</v>
      </c>
      <c r="D31" s="67">
        <v>1</v>
      </c>
      <c r="E31" s="68">
        <v>0.52778000000000003</v>
      </c>
      <c r="F31" s="63">
        <v>0.80422000000000005</v>
      </c>
      <c r="G31" s="63">
        <v>0.65051000000000003</v>
      </c>
      <c r="H31" s="68">
        <v>1.6670000000000001E-2</v>
      </c>
      <c r="I31" s="63">
        <v>4.437E-2</v>
      </c>
      <c r="J31" s="63">
        <v>1.575E-2</v>
      </c>
      <c r="K31" s="68">
        <v>0.45556000000000002</v>
      </c>
      <c r="L31" s="63">
        <v>0.15140999999999999</v>
      </c>
      <c r="M31" s="75">
        <v>0.33373999999999998</v>
      </c>
    </row>
    <row r="32" spans="1:13" x14ac:dyDescent="0.2">
      <c r="A32" s="897" t="s">
        <v>92</v>
      </c>
      <c r="B32" s="236">
        <v>193</v>
      </c>
      <c r="C32" s="236">
        <v>18513</v>
      </c>
      <c r="D32" s="246">
        <v>2386</v>
      </c>
      <c r="E32" s="236">
        <v>111</v>
      </c>
      <c r="F32" s="236">
        <v>12310</v>
      </c>
      <c r="G32" s="246">
        <v>1545</v>
      </c>
      <c r="H32" s="236">
        <v>0</v>
      </c>
      <c r="I32" s="236">
        <v>0</v>
      </c>
      <c r="J32" s="246">
        <v>0</v>
      </c>
      <c r="K32" s="236">
        <v>82</v>
      </c>
      <c r="L32" s="236">
        <v>6203</v>
      </c>
      <c r="M32" s="282">
        <v>841</v>
      </c>
    </row>
    <row r="33" spans="1:13" x14ac:dyDescent="0.2">
      <c r="A33" s="897"/>
      <c r="B33" s="66">
        <v>1</v>
      </c>
      <c r="C33" s="67">
        <v>1</v>
      </c>
      <c r="D33" s="67">
        <v>1</v>
      </c>
      <c r="E33" s="68">
        <v>0.57513000000000003</v>
      </c>
      <c r="F33" s="63">
        <v>0.66493999999999998</v>
      </c>
      <c r="G33" s="63">
        <v>0.64753000000000005</v>
      </c>
      <c r="H33" s="68" t="s">
        <v>498</v>
      </c>
      <c r="I33" s="63" t="s">
        <v>498</v>
      </c>
      <c r="J33" s="63" t="s">
        <v>498</v>
      </c>
      <c r="K33" s="68">
        <v>0.42487000000000003</v>
      </c>
      <c r="L33" s="63">
        <v>0.33506000000000002</v>
      </c>
      <c r="M33" s="75">
        <v>0.35247000000000001</v>
      </c>
    </row>
    <row r="34" spans="1:13" x14ac:dyDescent="0.2">
      <c r="A34" s="897" t="s">
        <v>93</v>
      </c>
      <c r="B34" s="236">
        <v>776</v>
      </c>
      <c r="C34" s="236">
        <v>62688</v>
      </c>
      <c r="D34" s="246">
        <v>8342</v>
      </c>
      <c r="E34" s="236">
        <v>504</v>
      </c>
      <c r="F34" s="236">
        <v>52184</v>
      </c>
      <c r="G34" s="246">
        <v>6216</v>
      </c>
      <c r="H34" s="236">
        <v>53</v>
      </c>
      <c r="I34" s="236">
        <v>3720</v>
      </c>
      <c r="J34" s="246">
        <v>860</v>
      </c>
      <c r="K34" s="236">
        <v>219</v>
      </c>
      <c r="L34" s="236">
        <v>6784</v>
      </c>
      <c r="M34" s="282">
        <v>1266</v>
      </c>
    </row>
    <row r="35" spans="1:13" x14ac:dyDescent="0.2">
      <c r="A35" s="897"/>
      <c r="B35" s="66">
        <v>1</v>
      </c>
      <c r="C35" s="67">
        <v>1</v>
      </c>
      <c r="D35" s="67">
        <v>1</v>
      </c>
      <c r="E35" s="68">
        <v>0.64947999999999995</v>
      </c>
      <c r="F35" s="63">
        <v>0.83243999999999996</v>
      </c>
      <c r="G35" s="63">
        <v>0.74514999999999998</v>
      </c>
      <c r="H35" s="68">
        <v>6.83E-2</v>
      </c>
      <c r="I35" s="63">
        <v>5.9339999999999997E-2</v>
      </c>
      <c r="J35" s="63">
        <v>0.10309</v>
      </c>
      <c r="K35" s="68">
        <v>0.28222000000000003</v>
      </c>
      <c r="L35" s="63">
        <v>0.10822</v>
      </c>
      <c r="M35" s="75">
        <v>0.15176000000000001</v>
      </c>
    </row>
    <row r="36" spans="1:13" x14ac:dyDescent="0.2">
      <c r="A36" s="898" t="s">
        <v>94</v>
      </c>
      <c r="B36" s="236">
        <v>192</v>
      </c>
      <c r="C36" s="236">
        <v>13581</v>
      </c>
      <c r="D36" s="246">
        <v>1627</v>
      </c>
      <c r="E36" s="236">
        <v>60</v>
      </c>
      <c r="F36" s="236">
        <v>6736</v>
      </c>
      <c r="G36" s="246">
        <v>739</v>
      </c>
      <c r="H36" s="236">
        <v>14</v>
      </c>
      <c r="I36" s="236">
        <v>2031</v>
      </c>
      <c r="J36" s="246">
        <v>168</v>
      </c>
      <c r="K36" s="236">
        <v>118</v>
      </c>
      <c r="L36" s="236">
        <v>4814</v>
      </c>
      <c r="M36" s="282">
        <v>720</v>
      </c>
    </row>
    <row r="37" spans="1:13" x14ac:dyDescent="0.2">
      <c r="A37" s="899"/>
      <c r="B37" s="296">
        <v>1</v>
      </c>
      <c r="C37" s="296">
        <v>1</v>
      </c>
      <c r="D37" s="296">
        <v>1</v>
      </c>
      <c r="E37" s="297">
        <v>0.3125</v>
      </c>
      <c r="F37" s="298">
        <v>0.49598999999999999</v>
      </c>
      <c r="G37" s="298">
        <v>0.45421</v>
      </c>
      <c r="H37" s="297">
        <v>7.2919999999999999E-2</v>
      </c>
      <c r="I37" s="298">
        <v>0.14954999999999999</v>
      </c>
      <c r="J37" s="298">
        <v>0.10326</v>
      </c>
      <c r="K37" s="297">
        <v>0.61458000000000002</v>
      </c>
      <c r="L37" s="298">
        <v>0.35447000000000001</v>
      </c>
      <c r="M37" s="312">
        <v>0.44252999999999998</v>
      </c>
    </row>
    <row r="38" spans="1:13" x14ac:dyDescent="0.2">
      <c r="A38" s="900" t="s">
        <v>109</v>
      </c>
      <c r="B38" s="235">
        <v>11431</v>
      </c>
      <c r="C38" s="235">
        <v>1106385</v>
      </c>
      <c r="D38" s="300">
        <v>135635</v>
      </c>
      <c r="E38" s="235">
        <v>7862</v>
      </c>
      <c r="F38" s="235">
        <v>842239</v>
      </c>
      <c r="G38" s="300">
        <v>101871</v>
      </c>
      <c r="H38" s="235">
        <v>934</v>
      </c>
      <c r="I38" s="235">
        <v>113437</v>
      </c>
      <c r="J38" s="300">
        <v>12054</v>
      </c>
      <c r="K38" s="235">
        <v>2635</v>
      </c>
      <c r="L38" s="235">
        <v>150709</v>
      </c>
      <c r="M38" s="287">
        <v>21710</v>
      </c>
    </row>
    <row r="39" spans="1:13" ht="13.5" thickBot="1" x14ac:dyDescent="0.25">
      <c r="A39" s="901"/>
      <c r="B39" s="307">
        <v>1</v>
      </c>
      <c r="C39" s="308">
        <v>1</v>
      </c>
      <c r="D39" s="308">
        <v>1</v>
      </c>
      <c r="E39" s="309">
        <v>0.68777999999999995</v>
      </c>
      <c r="F39" s="310">
        <v>0.76124999999999998</v>
      </c>
      <c r="G39" s="310">
        <v>0.75107000000000002</v>
      </c>
      <c r="H39" s="309">
        <v>8.1710000000000005E-2</v>
      </c>
      <c r="I39" s="310">
        <v>0.10253</v>
      </c>
      <c r="J39" s="310">
        <v>8.8870000000000005E-2</v>
      </c>
      <c r="K39" s="309">
        <v>0.23050999999999999</v>
      </c>
      <c r="L39" s="310">
        <v>0.13622000000000001</v>
      </c>
      <c r="M39" s="313">
        <v>0.16006000000000001</v>
      </c>
    </row>
    <row r="41" spans="1:13" s="705" customFormat="1" ht="11.25" x14ac:dyDescent="0.2">
      <c r="A41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42" spans="1:13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3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</row>
    <row r="44" spans="1:13" x14ac:dyDescent="0.2">
      <c r="A44" s="700" t="s">
        <v>516</v>
      </c>
      <c r="B44" s="701"/>
      <c r="C44" s="701"/>
      <c r="D44" s="702" t="s">
        <v>503</v>
      </c>
      <c r="E44" s="702"/>
      <c r="F44" s="702"/>
      <c r="G44" s="701"/>
      <c r="H44" s="701"/>
      <c r="I44" s="701"/>
      <c r="J44" s="701"/>
      <c r="K44" s="701"/>
    </row>
    <row r="45" spans="1:13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  <row r="46" spans="1:13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</row>
  </sheetData>
  <mergeCells count="27">
    <mergeCell ref="A8:A9"/>
    <mergeCell ref="A10:A11"/>
    <mergeCell ref="A12:A13"/>
    <mergeCell ref="A14:A15"/>
    <mergeCell ref="A6:A7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  <mergeCell ref="A38:A39"/>
    <mergeCell ref="A28:A29"/>
    <mergeCell ref="A20:A21"/>
    <mergeCell ref="A22:A23"/>
    <mergeCell ref="A24:A25"/>
    <mergeCell ref="A26:A27"/>
    <mergeCell ref="A16:A17"/>
    <mergeCell ref="A30:A31"/>
    <mergeCell ref="A32:A33"/>
    <mergeCell ref="A34:A35"/>
    <mergeCell ref="A36:A37"/>
    <mergeCell ref="A18:A19"/>
  </mergeCells>
  <conditionalFormatting sqref="A7 A9 A11 A13 A15 A17 A19 A21 A23 A25 A27 A29 A31 A33 A35 A37">
    <cfRule type="cellIs" dxfId="377" priority="205" stopIfTrue="1" operator="equal">
      <formula>1</formula>
    </cfRule>
    <cfRule type="cellIs" dxfId="376" priority="206" stopIfTrue="1" operator="lessThan">
      <formula>0.0005</formula>
    </cfRule>
  </conditionalFormatting>
  <conditionalFormatting sqref="A6:M6">
    <cfRule type="cellIs" dxfId="375" priority="184" stopIfTrue="1" operator="equal">
      <formula>0</formula>
    </cfRule>
  </conditionalFormatting>
  <conditionalFormatting sqref="A10:M10">
    <cfRule type="cellIs" dxfId="374" priority="160" stopIfTrue="1" operator="equal">
      <formula>0</formula>
    </cfRule>
  </conditionalFormatting>
  <conditionalFormatting sqref="A12:M12">
    <cfRule type="cellIs" dxfId="373" priority="157" stopIfTrue="1" operator="equal">
      <formula>0</formula>
    </cfRule>
  </conditionalFormatting>
  <conditionalFormatting sqref="A14:M14">
    <cfRule type="cellIs" dxfId="372" priority="136" stopIfTrue="1" operator="equal">
      <formula>0</formula>
    </cfRule>
  </conditionalFormatting>
  <conditionalFormatting sqref="A16:M16">
    <cfRule type="cellIs" dxfId="371" priority="133" stopIfTrue="1" operator="equal">
      <formula>0</formula>
    </cfRule>
  </conditionalFormatting>
  <conditionalFormatting sqref="A18:M18">
    <cfRule type="cellIs" dxfId="370" priority="112" stopIfTrue="1" operator="equal">
      <formula>0</formula>
    </cfRule>
  </conditionalFormatting>
  <conditionalFormatting sqref="A20:M20">
    <cfRule type="cellIs" dxfId="369" priority="109" stopIfTrue="1" operator="equal">
      <formula>0</formula>
    </cfRule>
  </conditionalFormatting>
  <conditionalFormatting sqref="A22:M22">
    <cfRule type="cellIs" dxfId="368" priority="88" stopIfTrue="1" operator="equal">
      <formula>0</formula>
    </cfRule>
  </conditionalFormatting>
  <conditionalFormatting sqref="A24:M24">
    <cfRule type="cellIs" dxfId="367" priority="85" stopIfTrue="1" operator="equal">
      <formula>0</formula>
    </cfRule>
  </conditionalFormatting>
  <conditionalFormatting sqref="A26:M26">
    <cfRule type="cellIs" dxfId="366" priority="64" stopIfTrue="1" operator="equal">
      <formula>0</formula>
    </cfRule>
  </conditionalFormatting>
  <conditionalFormatting sqref="A28:M28">
    <cfRule type="cellIs" dxfId="365" priority="61" stopIfTrue="1" operator="equal">
      <formula>0</formula>
    </cfRule>
  </conditionalFormatting>
  <conditionalFormatting sqref="A30:M30">
    <cfRule type="cellIs" dxfId="364" priority="40" stopIfTrue="1" operator="equal">
      <formula>0</formula>
    </cfRule>
  </conditionalFormatting>
  <conditionalFormatting sqref="A32:M32">
    <cfRule type="cellIs" dxfId="363" priority="37" stopIfTrue="1" operator="equal">
      <formula>0</formula>
    </cfRule>
  </conditionalFormatting>
  <conditionalFormatting sqref="A34:M34">
    <cfRule type="cellIs" dxfId="362" priority="16" stopIfTrue="1" operator="equal">
      <formula>0</formula>
    </cfRule>
  </conditionalFormatting>
  <conditionalFormatting sqref="A36:M36">
    <cfRule type="cellIs" dxfId="361" priority="13" stopIfTrue="1" operator="equal">
      <formula>0</formula>
    </cfRule>
  </conditionalFormatting>
  <conditionalFormatting sqref="B8:M8">
    <cfRule type="cellIs" dxfId="360" priority="181" stopIfTrue="1" operator="equal">
      <formula>0</formula>
    </cfRule>
  </conditionalFormatting>
  <conditionalFormatting sqref="B38:M38">
    <cfRule type="cellIs" dxfId="359" priority="1" stopIfTrue="1" operator="equal">
      <formula>0</formula>
    </cfRule>
  </conditionalFormatting>
  <hyperlinks>
    <hyperlink ref="D44" r:id="rId1" xr:uid="{D52C29B3-150E-4801-8CA5-D7A1D4FC295D}"/>
    <hyperlink ref="D44:F44" r:id="rId2" display="http://dx.doi.org/10.4232/1.14582 " xr:uid="{30D06592-47B9-43B6-9B6A-6FE6D21EFF51}"/>
    <hyperlink ref="A46" r:id="rId3" display="Publikation und Tabellen stehen unter der Lizenz CC BY-SA DEED 4.0." xr:uid="{780DD5FC-676E-4914-BAF2-F2210B043F3E}"/>
  </hyperlinks>
  <pageMargins left="0.7" right="0.7" top="0.78740157499999996" bottom="0.78740157499999996" header="0.3" footer="0.3"/>
  <pageSetup paperSize="9" scale="61" orientation="portrait" horizontalDpi="4294967295" verticalDpi="4294967295"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9E29-2F52-42C6-94EA-1064873C38AB}">
  <dimension ref="A1:L27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9.42578125" style="9" customWidth="1"/>
    <col min="2" max="2" width="10.42578125" style="9" customWidth="1"/>
    <col min="3" max="6" width="9.28515625" style="9" customWidth="1"/>
    <col min="7" max="7" width="10.140625" style="9" customWidth="1"/>
    <col min="8" max="8" width="9.28515625" style="9" customWidth="1"/>
    <col min="9" max="9" width="10" style="9" customWidth="1"/>
    <col min="10" max="10" width="9.140625" style="9" customWidth="1"/>
    <col min="11" max="16384" width="11.42578125" style="9"/>
  </cols>
  <sheetData>
    <row r="1" spans="1:11" ht="39" customHeight="1" thickBot="1" x14ac:dyDescent="0.25">
      <c r="A1" s="730" t="str">
        <f>"Tabelle 10: Zeitorganisation von Kursen nach Programmbereichen " &amp;Hilfswerte!B1</f>
        <v>Tabelle 10: Zeitorganisation von Kursen nach Programmbereichen 2019</v>
      </c>
      <c r="B1" s="730"/>
      <c r="C1" s="730"/>
      <c r="D1" s="730"/>
      <c r="E1" s="730"/>
      <c r="F1" s="730"/>
      <c r="G1" s="730"/>
      <c r="H1" s="730"/>
      <c r="I1" s="730"/>
      <c r="J1" s="82"/>
    </row>
    <row r="2" spans="1:11" ht="14.25" customHeight="1" x14ac:dyDescent="0.2">
      <c r="A2" s="926" t="s">
        <v>280</v>
      </c>
      <c r="B2" s="928" t="s">
        <v>28</v>
      </c>
      <c r="C2" s="930" t="s">
        <v>281</v>
      </c>
      <c r="D2" s="931">
        <v>0</v>
      </c>
      <c r="E2" s="932" t="s">
        <v>282</v>
      </c>
      <c r="F2" s="930">
        <v>0</v>
      </c>
      <c r="G2" s="933" t="s">
        <v>395</v>
      </c>
      <c r="H2" s="935" t="s">
        <v>439</v>
      </c>
      <c r="I2" s="937" t="s">
        <v>396</v>
      </c>
    </row>
    <row r="3" spans="1:11" ht="32.25" customHeight="1" x14ac:dyDescent="0.2">
      <c r="A3" s="927"/>
      <c r="B3" s="929">
        <v>0</v>
      </c>
      <c r="C3" s="83" t="s">
        <v>394</v>
      </c>
      <c r="D3" s="84" t="s">
        <v>283</v>
      </c>
      <c r="E3" s="84" t="s">
        <v>284</v>
      </c>
      <c r="F3" s="84" t="s">
        <v>283</v>
      </c>
      <c r="G3" s="934">
        <v>0</v>
      </c>
      <c r="H3" s="936">
        <v>0</v>
      </c>
      <c r="I3" s="938">
        <v>0</v>
      </c>
    </row>
    <row r="4" spans="1:11" ht="28.5" customHeight="1" x14ac:dyDescent="0.2">
      <c r="A4" s="900" t="s">
        <v>113</v>
      </c>
      <c r="B4" s="337">
        <v>32945</v>
      </c>
      <c r="C4" s="338">
        <v>5892</v>
      </c>
      <c r="D4" s="338">
        <v>10848</v>
      </c>
      <c r="E4" s="338">
        <v>412</v>
      </c>
      <c r="F4" s="338">
        <v>1469</v>
      </c>
      <c r="G4" s="338">
        <v>11540</v>
      </c>
      <c r="H4" s="338">
        <v>1790</v>
      </c>
      <c r="I4" s="339">
        <v>994</v>
      </c>
    </row>
    <row r="5" spans="1:11" ht="28.5" customHeight="1" x14ac:dyDescent="0.2">
      <c r="A5" s="925"/>
      <c r="B5" s="340">
        <v>1</v>
      </c>
      <c r="C5" s="589">
        <v>0.17884</v>
      </c>
      <c r="D5" s="589">
        <v>0.32928000000000002</v>
      </c>
      <c r="E5" s="589">
        <v>1.251E-2</v>
      </c>
      <c r="F5" s="589">
        <v>4.4589999999999998E-2</v>
      </c>
      <c r="G5" s="589">
        <v>0.35027999999999998</v>
      </c>
      <c r="H5" s="589">
        <v>5.4330000000000003E-2</v>
      </c>
      <c r="I5" s="590">
        <v>3.0169999999999999E-2</v>
      </c>
      <c r="K5" s="79"/>
    </row>
    <row r="6" spans="1:11" ht="28.5" customHeight="1" x14ac:dyDescent="0.2">
      <c r="A6" s="924" t="s">
        <v>137</v>
      </c>
      <c r="B6" s="341">
        <v>82664</v>
      </c>
      <c r="C6" s="342">
        <v>32266</v>
      </c>
      <c r="D6" s="342">
        <v>25247</v>
      </c>
      <c r="E6" s="342">
        <v>1098</v>
      </c>
      <c r="F6" s="342">
        <v>2113</v>
      </c>
      <c r="G6" s="342">
        <v>11139</v>
      </c>
      <c r="H6" s="342">
        <v>8978</v>
      </c>
      <c r="I6" s="343">
        <v>1823</v>
      </c>
    </row>
    <row r="7" spans="1:11" ht="28.5" customHeight="1" x14ac:dyDescent="0.2">
      <c r="A7" s="925"/>
      <c r="B7" s="340">
        <v>1</v>
      </c>
      <c r="C7" s="589">
        <v>0.39033000000000001</v>
      </c>
      <c r="D7" s="589">
        <v>0.30542000000000002</v>
      </c>
      <c r="E7" s="589">
        <v>1.328E-2</v>
      </c>
      <c r="F7" s="589">
        <v>2.5559999999999999E-2</v>
      </c>
      <c r="G7" s="589">
        <v>0.13475000000000001</v>
      </c>
      <c r="H7" s="589">
        <v>0.10861</v>
      </c>
      <c r="I7" s="590">
        <v>2.205E-2</v>
      </c>
    </row>
    <row r="8" spans="1:11" ht="28.5" customHeight="1" x14ac:dyDescent="0.2">
      <c r="A8" s="924" t="s">
        <v>21</v>
      </c>
      <c r="B8" s="341">
        <v>185282</v>
      </c>
      <c r="C8" s="342">
        <v>92733</v>
      </c>
      <c r="D8" s="342">
        <v>65955</v>
      </c>
      <c r="E8" s="342">
        <v>1188</v>
      </c>
      <c r="F8" s="342">
        <v>1390</v>
      </c>
      <c r="G8" s="342">
        <v>18672</v>
      </c>
      <c r="H8" s="342">
        <v>3538</v>
      </c>
      <c r="I8" s="343">
        <v>1806</v>
      </c>
    </row>
    <row r="9" spans="1:11" ht="28.5" customHeight="1" x14ac:dyDescent="0.2">
      <c r="A9" s="925"/>
      <c r="B9" s="340">
        <v>1</v>
      </c>
      <c r="C9" s="589">
        <v>0.50049999999999994</v>
      </c>
      <c r="D9" s="589">
        <v>0.35597000000000001</v>
      </c>
      <c r="E9" s="589">
        <v>6.4099999999999999E-3</v>
      </c>
      <c r="F9" s="589">
        <v>7.4999999999999997E-3</v>
      </c>
      <c r="G9" s="589">
        <v>0.10077999999999999</v>
      </c>
      <c r="H9" s="589">
        <v>1.9099999999999999E-2</v>
      </c>
      <c r="I9" s="590">
        <v>9.75E-3</v>
      </c>
    </row>
    <row r="10" spans="1:11" ht="28.5" customHeight="1" x14ac:dyDescent="0.2">
      <c r="A10" s="924" t="s">
        <v>22</v>
      </c>
      <c r="B10" s="341">
        <v>173846</v>
      </c>
      <c r="C10" s="342">
        <v>65721</v>
      </c>
      <c r="D10" s="342">
        <v>49552</v>
      </c>
      <c r="E10" s="342">
        <v>8629</v>
      </c>
      <c r="F10" s="342">
        <v>43073</v>
      </c>
      <c r="G10" s="342">
        <v>2098</v>
      </c>
      <c r="H10" s="342">
        <v>1647</v>
      </c>
      <c r="I10" s="343">
        <v>3126</v>
      </c>
    </row>
    <row r="11" spans="1:11" ht="28.5" customHeight="1" x14ac:dyDescent="0.2">
      <c r="A11" s="925"/>
      <c r="B11" s="340">
        <v>1</v>
      </c>
      <c r="C11" s="589">
        <v>0.37803999999999999</v>
      </c>
      <c r="D11" s="589">
        <v>0.28503000000000001</v>
      </c>
      <c r="E11" s="589">
        <v>4.9639999999999997E-2</v>
      </c>
      <c r="F11" s="589">
        <v>0.24776999999999999</v>
      </c>
      <c r="G11" s="589">
        <v>1.2070000000000001E-2</v>
      </c>
      <c r="H11" s="589">
        <v>9.4699999999999993E-3</v>
      </c>
      <c r="I11" s="590">
        <v>1.7979999999999999E-2</v>
      </c>
    </row>
    <row r="12" spans="1:11" ht="28.5" customHeight="1" x14ac:dyDescent="0.2">
      <c r="A12" s="924" t="s">
        <v>421</v>
      </c>
      <c r="B12" s="341">
        <v>41770</v>
      </c>
      <c r="C12" s="342">
        <v>7406</v>
      </c>
      <c r="D12" s="342">
        <v>10618</v>
      </c>
      <c r="E12" s="342">
        <v>2999</v>
      </c>
      <c r="F12" s="342">
        <v>4605</v>
      </c>
      <c r="G12" s="342">
        <v>8708</v>
      </c>
      <c r="H12" s="342">
        <v>3979</v>
      </c>
      <c r="I12" s="343">
        <v>3455</v>
      </c>
    </row>
    <row r="13" spans="1:11" ht="28.5" customHeight="1" x14ac:dyDescent="0.2">
      <c r="A13" s="925"/>
      <c r="B13" s="340">
        <v>1</v>
      </c>
      <c r="C13" s="589">
        <v>0.17730000000000001</v>
      </c>
      <c r="D13" s="589">
        <v>0.25419999999999998</v>
      </c>
      <c r="E13" s="589">
        <v>7.1800000000000003E-2</v>
      </c>
      <c r="F13" s="589">
        <v>0.11025</v>
      </c>
      <c r="G13" s="589">
        <v>0.20846999999999999</v>
      </c>
      <c r="H13" s="589">
        <v>9.5259999999999997E-2</v>
      </c>
      <c r="I13" s="590">
        <v>8.2710000000000006E-2</v>
      </c>
    </row>
    <row r="14" spans="1:11" ht="28.5" customHeight="1" x14ac:dyDescent="0.2">
      <c r="A14" s="924" t="s">
        <v>433</v>
      </c>
      <c r="B14" s="341">
        <v>4449</v>
      </c>
      <c r="C14" s="342">
        <v>404</v>
      </c>
      <c r="D14" s="342">
        <v>1177</v>
      </c>
      <c r="E14" s="342">
        <v>659</v>
      </c>
      <c r="F14" s="342">
        <v>1736</v>
      </c>
      <c r="G14" s="342">
        <v>85</v>
      </c>
      <c r="H14" s="342">
        <v>57</v>
      </c>
      <c r="I14" s="343">
        <v>331</v>
      </c>
    </row>
    <row r="15" spans="1:11" ht="28.5" customHeight="1" x14ac:dyDescent="0.2">
      <c r="A15" s="925"/>
      <c r="B15" s="340">
        <v>1</v>
      </c>
      <c r="C15" s="589">
        <v>9.0810000000000002E-2</v>
      </c>
      <c r="D15" s="589">
        <v>0.26455000000000001</v>
      </c>
      <c r="E15" s="589">
        <v>0.14812</v>
      </c>
      <c r="F15" s="589">
        <v>0.39019999999999999</v>
      </c>
      <c r="G15" s="589">
        <v>1.9109999999999999E-2</v>
      </c>
      <c r="H15" s="589">
        <v>1.281E-2</v>
      </c>
      <c r="I15" s="590">
        <v>7.4399999999999994E-2</v>
      </c>
    </row>
    <row r="16" spans="1:11" ht="28.5" customHeight="1" x14ac:dyDescent="0.2">
      <c r="A16" s="924" t="s">
        <v>43</v>
      </c>
      <c r="B16" s="344">
        <v>5700</v>
      </c>
      <c r="C16" s="345">
        <v>650</v>
      </c>
      <c r="D16" s="345">
        <v>2811</v>
      </c>
      <c r="E16" s="345">
        <v>179</v>
      </c>
      <c r="F16" s="345">
        <v>1571</v>
      </c>
      <c r="G16" s="345">
        <v>297</v>
      </c>
      <c r="H16" s="345">
        <v>89</v>
      </c>
      <c r="I16" s="346">
        <v>103</v>
      </c>
    </row>
    <row r="17" spans="1:12" ht="28.5" customHeight="1" x14ac:dyDescent="0.2">
      <c r="A17" s="899"/>
      <c r="B17" s="347">
        <v>1</v>
      </c>
      <c r="C17" s="591">
        <v>0.11404</v>
      </c>
      <c r="D17" s="591">
        <v>0.49315999999999999</v>
      </c>
      <c r="E17" s="591">
        <v>3.1399999999999997E-2</v>
      </c>
      <c r="F17" s="591">
        <v>0.27561000000000002</v>
      </c>
      <c r="G17" s="591">
        <v>5.2109999999999997E-2</v>
      </c>
      <c r="H17" s="591">
        <v>1.5610000000000001E-2</v>
      </c>
      <c r="I17" s="592">
        <v>1.8069999999999999E-2</v>
      </c>
    </row>
    <row r="18" spans="1:12" ht="28.5" customHeight="1" x14ac:dyDescent="0.2">
      <c r="A18" s="900" t="s">
        <v>477</v>
      </c>
      <c r="B18" s="349">
        <v>526656</v>
      </c>
      <c r="C18" s="350">
        <v>205072</v>
      </c>
      <c r="D18" s="350">
        <v>166208</v>
      </c>
      <c r="E18" s="350">
        <v>15164</v>
      </c>
      <c r="F18" s="350">
        <v>55957</v>
      </c>
      <c r="G18" s="350">
        <v>52539</v>
      </c>
      <c r="H18" s="350">
        <v>20078</v>
      </c>
      <c r="I18" s="351">
        <v>11638</v>
      </c>
    </row>
    <row r="19" spans="1:12" ht="28.5" customHeight="1" thickBot="1" x14ac:dyDescent="0.25">
      <c r="A19" s="901"/>
      <c r="B19" s="348">
        <v>1</v>
      </c>
      <c r="C19" s="593">
        <v>0.38939000000000001</v>
      </c>
      <c r="D19" s="593">
        <v>0.31558999999999998</v>
      </c>
      <c r="E19" s="593">
        <v>2.879E-2</v>
      </c>
      <c r="F19" s="593">
        <v>0.10625</v>
      </c>
      <c r="G19" s="593">
        <v>9.9760000000000001E-2</v>
      </c>
      <c r="H19" s="593">
        <v>3.8120000000000001E-2</v>
      </c>
      <c r="I19" s="594">
        <v>2.2100000000000002E-2</v>
      </c>
    </row>
    <row r="21" spans="1:12" s="705" customFormat="1" ht="11.25" x14ac:dyDescent="0.2">
      <c r="A21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22" spans="1:12" s="705" customFormat="1" ht="11.25" x14ac:dyDescent="0.2">
      <c r="A22" s="705" t="s">
        <v>520</v>
      </c>
    </row>
    <row r="23" spans="1:12" x14ac:dyDescent="0.2">
      <c r="A23" s="705"/>
    </row>
    <row r="24" spans="1:12" x14ac:dyDescent="0.2">
      <c r="A24" s="700" t="s">
        <v>515</v>
      </c>
      <c r="B24" s="701"/>
      <c r="C24" s="701"/>
      <c r="D24" s="701"/>
      <c r="E24" s="701"/>
      <c r="F24" s="701"/>
      <c r="G24" s="701"/>
      <c r="H24" s="701"/>
      <c r="I24" s="701"/>
      <c r="J24" s="701"/>
      <c r="K24" s="701"/>
      <c r="L24" s="701"/>
    </row>
    <row r="25" spans="1:12" x14ac:dyDescent="0.2">
      <c r="A25" s="700" t="s">
        <v>516</v>
      </c>
      <c r="B25" s="701"/>
      <c r="C25" s="701"/>
      <c r="D25" s="781" t="s">
        <v>503</v>
      </c>
      <c r="E25" s="781"/>
      <c r="F25" s="781"/>
      <c r="G25" s="701"/>
      <c r="H25" s="701"/>
      <c r="I25" s="701"/>
      <c r="J25" s="701"/>
      <c r="K25" s="701"/>
    </row>
    <row r="26" spans="1:12" x14ac:dyDescent="0.2">
      <c r="A26" s="703"/>
      <c r="B26" s="701"/>
      <c r="C26" s="701"/>
      <c r="D26" s="701"/>
      <c r="E26" s="701"/>
      <c r="F26" s="701"/>
      <c r="G26" s="701"/>
      <c r="H26" s="701"/>
      <c r="I26" s="701"/>
      <c r="J26" s="701"/>
      <c r="K26" s="701"/>
      <c r="L26" s="701"/>
    </row>
    <row r="27" spans="1:12" x14ac:dyDescent="0.2">
      <c r="A27" s="704" t="s">
        <v>517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</row>
  </sheetData>
  <mergeCells count="17">
    <mergeCell ref="A1:I1"/>
    <mergeCell ref="A2:A3"/>
    <mergeCell ref="B2:B3"/>
    <mergeCell ref="C2:D2"/>
    <mergeCell ref="E2:F2"/>
    <mergeCell ref="G2:G3"/>
    <mergeCell ref="H2:H3"/>
    <mergeCell ref="I2:I3"/>
    <mergeCell ref="D25:F25"/>
    <mergeCell ref="A16:A17"/>
    <mergeCell ref="A18:A19"/>
    <mergeCell ref="A4:A5"/>
    <mergeCell ref="A6:A7"/>
    <mergeCell ref="A8:A9"/>
    <mergeCell ref="A10:A11"/>
    <mergeCell ref="A12:A13"/>
    <mergeCell ref="A14:A15"/>
  </mergeCells>
  <conditionalFormatting sqref="A4:I4 A6:I6 A16:I16">
    <cfRule type="cellIs" dxfId="358" priority="15" stopIfTrue="1" operator="equal">
      <formula>0</formula>
    </cfRule>
  </conditionalFormatting>
  <conditionalFormatting sqref="A5:I5 A7:I7 A17:I17">
    <cfRule type="cellIs" dxfId="357" priority="13" stopIfTrue="1" operator="equal">
      <formula>1</formula>
    </cfRule>
    <cfRule type="cellIs" dxfId="356" priority="14" stopIfTrue="1" operator="lessThan">
      <formula>0.0005</formula>
    </cfRule>
  </conditionalFormatting>
  <conditionalFormatting sqref="A8:I8">
    <cfRule type="cellIs" dxfId="355" priority="12" stopIfTrue="1" operator="equal">
      <formula>0</formula>
    </cfRule>
  </conditionalFormatting>
  <conditionalFormatting sqref="A9:I9">
    <cfRule type="cellIs" dxfId="354" priority="10" stopIfTrue="1" operator="equal">
      <formula>1</formula>
    </cfRule>
    <cfRule type="cellIs" dxfId="353" priority="11" stopIfTrue="1" operator="lessThan">
      <formula>0.0005</formula>
    </cfRule>
  </conditionalFormatting>
  <conditionalFormatting sqref="A10:I10">
    <cfRule type="cellIs" dxfId="352" priority="9" stopIfTrue="1" operator="equal">
      <formula>0</formula>
    </cfRule>
  </conditionalFormatting>
  <conditionalFormatting sqref="A11:I11">
    <cfRule type="cellIs" dxfId="351" priority="7" stopIfTrue="1" operator="equal">
      <formula>1</formula>
    </cfRule>
    <cfRule type="cellIs" dxfId="350" priority="8" stopIfTrue="1" operator="lessThan">
      <formula>0.0005</formula>
    </cfRule>
  </conditionalFormatting>
  <conditionalFormatting sqref="A12:I12">
    <cfRule type="cellIs" dxfId="349" priority="6" stopIfTrue="1" operator="equal">
      <formula>0</formula>
    </cfRule>
  </conditionalFormatting>
  <conditionalFormatting sqref="A13:I13">
    <cfRule type="cellIs" dxfId="348" priority="4" stopIfTrue="1" operator="equal">
      <formula>1</formula>
    </cfRule>
    <cfRule type="cellIs" dxfId="347" priority="5" stopIfTrue="1" operator="lessThan">
      <formula>0.0005</formula>
    </cfRule>
  </conditionalFormatting>
  <conditionalFormatting sqref="A14:I14">
    <cfRule type="cellIs" dxfId="346" priority="3" stopIfTrue="1" operator="equal">
      <formula>0</formula>
    </cfRule>
  </conditionalFormatting>
  <conditionalFormatting sqref="A15:I15">
    <cfRule type="cellIs" dxfId="345" priority="1" stopIfTrue="1" operator="equal">
      <formula>1</formula>
    </cfRule>
    <cfRule type="cellIs" dxfId="344" priority="2" stopIfTrue="1" operator="lessThan">
      <formula>0.0005</formula>
    </cfRule>
  </conditionalFormatting>
  <conditionalFormatting sqref="K5 M5:IV5 K7:IV7 K9:IV9 K11:IV11 K13:IV13 K15:IV15 K17:IV17">
    <cfRule type="cellIs" dxfId="343" priority="31" stopIfTrue="1" operator="equal">
      <formula>1</formula>
    </cfRule>
    <cfRule type="cellIs" dxfId="342" priority="32" stopIfTrue="1" operator="lessThan">
      <formula>0.0005</formula>
    </cfRule>
  </conditionalFormatting>
  <conditionalFormatting sqref="K4:IV4 K6:IV6 K8:IV8 K10:IV10 K12:IV12 K14:IV14 K16:IV16">
    <cfRule type="cellIs" dxfId="341" priority="33" stopIfTrue="1" operator="equal">
      <formula>0</formula>
    </cfRule>
  </conditionalFormatting>
  <hyperlinks>
    <hyperlink ref="D25" r:id="rId1" xr:uid="{D360E261-DA0A-45EF-946B-8206DFBF3739}"/>
    <hyperlink ref="D25:F25" r:id="rId2" display="http://dx.doi.org/10.4232/1.14582 " xr:uid="{95D35C77-EAA1-4F7D-B28B-77C19122EB26}"/>
    <hyperlink ref="A27" r:id="rId3" display="Publikation und Tabellen stehen unter der Lizenz CC BY-SA DEED 4.0." xr:uid="{53AC6685-3865-4752-B860-045A944AE542}"/>
  </hyperlinks>
  <pageMargins left="0.78740157480314965" right="0.78740157480314965" top="0.98425196850393704" bottom="0.98425196850393704" header="0.51181102362204722" footer="0.51181102362204722"/>
  <pageSetup paperSize="9" scale="89" orientation="portrait" r:id="rId4"/>
  <headerFooter scaleWithDoc="0" alignWithMargins="0"/>
  <legacyDrawingHF r:id="rId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4BC3-662D-42E9-A1CA-716A478ADDED}">
  <dimension ref="A1:AP45"/>
  <sheetViews>
    <sheetView view="pageBreakPreview" zoomScaleNormal="100" zoomScaleSheetLayoutView="100" workbookViewId="0">
      <selection sqref="A1:O1"/>
    </sheetView>
  </sheetViews>
  <sheetFormatPr baseColWidth="10" defaultRowHeight="12.75" x14ac:dyDescent="0.2"/>
  <cols>
    <col min="1" max="1" width="17.28515625" style="9" customWidth="1"/>
    <col min="2" max="2" width="6.140625" style="9" customWidth="1"/>
    <col min="3" max="3" width="7.85546875" style="9" customWidth="1"/>
    <col min="4" max="4" width="6.28515625" style="9" customWidth="1"/>
    <col min="5" max="5" width="5.7109375" style="9" customWidth="1"/>
    <col min="6" max="7" width="7" style="9" customWidth="1"/>
    <col min="8" max="8" width="5.85546875" style="9" customWidth="1"/>
    <col min="9" max="10" width="7" style="9" customWidth="1"/>
    <col min="11" max="11" width="5.85546875" style="9" customWidth="1"/>
    <col min="12" max="13" width="7" style="9" customWidth="1"/>
    <col min="14" max="14" width="6.28515625" style="9" customWidth="1"/>
    <col min="15" max="15" width="7.5703125" style="9" customWidth="1"/>
    <col min="16" max="16" width="7" style="9" customWidth="1"/>
    <col min="17" max="17" width="17.5703125" style="9" customWidth="1"/>
    <col min="18" max="20" width="7" style="9" customWidth="1"/>
    <col min="21" max="21" width="5.85546875" style="9" customWidth="1"/>
    <col min="22" max="22" width="7.5703125" style="9" customWidth="1"/>
    <col min="23" max="23" width="7" style="9" customWidth="1"/>
    <col min="24" max="24" width="5.85546875" style="9" customWidth="1"/>
    <col min="25" max="25" width="7.5703125" style="9" customWidth="1"/>
    <col min="26" max="26" width="7" style="9" customWidth="1"/>
    <col min="27" max="27" width="5.85546875" style="9" customWidth="1"/>
    <col min="28" max="28" width="7.5703125" style="9" customWidth="1"/>
    <col min="29" max="29" width="7" style="9" customWidth="1"/>
    <col min="30" max="30" width="19.42578125" style="9" customWidth="1"/>
    <col min="31" max="31" width="7.140625" style="9" customWidth="1"/>
    <col min="32" max="32" width="7.5703125" style="9" customWidth="1"/>
    <col min="33" max="33" width="7" style="9" customWidth="1"/>
    <col min="34" max="34" width="5.85546875" style="9" customWidth="1"/>
    <col min="35" max="35" width="7.5703125" style="9" customWidth="1"/>
    <col min="36" max="36" width="7" style="9" customWidth="1"/>
    <col min="37" max="37" width="5.85546875" style="9" customWidth="1"/>
    <col min="38" max="38" width="7.5703125" style="9" customWidth="1"/>
    <col min="39" max="39" width="7" style="9" customWidth="1"/>
    <col min="40" max="40" width="6.28515625" style="9" customWidth="1"/>
    <col min="41" max="41" width="7.5703125" style="9" customWidth="1"/>
    <col min="42" max="42" width="7.85546875" style="9" customWidth="1"/>
    <col min="43" max="16384" width="11.42578125" style="9"/>
  </cols>
  <sheetData>
    <row r="1" spans="1:42" s="3" customFormat="1" ht="37.5" customHeight="1" thickBot="1" x14ac:dyDescent="0.25">
      <c r="A1" s="748" t="str">
        <f>"Tabelle 11: Kurse in Zusammenarbeit mit anderen Einrichtungen nach Ländern " &amp;Hilfswerte!B1</f>
        <v>Tabelle 11: Kurse in Zusammenarbeit mit anderen Einrichtungen nach Ländern 2019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82"/>
      <c r="Q1" s="730" t="str">
        <f>"noch Tabelle 11: Kurse in Zusammenarbeit mit anderen Einrichtungen nach Ländern " &amp;Hilfswerte!B1</f>
        <v>noch Tabelle 11: Kurse in Zusammenarbeit mit anderen Einrichtungen nach Ländern 2019</v>
      </c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 t="str">
        <f>"noch Tabelle 11: Kurse in Zusammenarbeit mit anderen Einrichtungen nach Ländern " &amp;Hilfswerte!B1</f>
        <v>noch Tabelle 11: Kurse in Zusammenarbeit mit anderen Einrichtungen nach Ländern 2019</v>
      </c>
      <c r="AE1" s="730"/>
      <c r="AF1" s="730"/>
      <c r="AG1" s="730"/>
      <c r="AH1" s="730"/>
      <c r="AI1" s="730"/>
      <c r="AJ1" s="730"/>
      <c r="AK1" s="730"/>
      <c r="AL1" s="730"/>
      <c r="AM1" s="730"/>
      <c r="AN1" s="730"/>
      <c r="AO1" s="730"/>
      <c r="AP1" s="730"/>
    </row>
    <row r="2" spans="1:42" s="3" customFormat="1" ht="37.5" customHeight="1" thickBot="1" x14ac:dyDescent="0.25">
      <c r="A2" s="941" t="s">
        <v>14</v>
      </c>
      <c r="B2" s="949" t="s">
        <v>28</v>
      </c>
      <c r="C2" s="949"/>
      <c r="D2" s="949"/>
      <c r="E2" s="951" t="s">
        <v>285</v>
      </c>
      <c r="F2" s="951"/>
      <c r="G2" s="951"/>
      <c r="H2" s="951"/>
      <c r="I2" s="951"/>
      <c r="J2" s="951"/>
      <c r="K2" s="951"/>
      <c r="L2" s="951"/>
      <c r="M2" s="951"/>
      <c r="N2" s="951"/>
      <c r="O2" s="951"/>
      <c r="P2" s="952"/>
      <c r="Q2" s="554"/>
      <c r="R2" s="951" t="s">
        <v>285</v>
      </c>
      <c r="S2" s="951"/>
      <c r="T2" s="951"/>
      <c r="U2" s="951"/>
      <c r="V2" s="951"/>
      <c r="W2" s="951"/>
      <c r="X2" s="951"/>
      <c r="Y2" s="951"/>
      <c r="Z2" s="951"/>
      <c r="AA2" s="951"/>
      <c r="AB2" s="951"/>
      <c r="AC2" s="952"/>
      <c r="AD2" s="554"/>
      <c r="AE2" s="951" t="s">
        <v>285</v>
      </c>
      <c r="AF2" s="951"/>
      <c r="AG2" s="951"/>
      <c r="AH2" s="951"/>
      <c r="AI2" s="951"/>
      <c r="AJ2" s="951"/>
      <c r="AK2" s="951"/>
      <c r="AL2" s="951"/>
      <c r="AM2" s="951"/>
      <c r="AN2" s="951"/>
      <c r="AO2" s="951"/>
      <c r="AP2" s="952"/>
    </row>
    <row r="3" spans="1:42" s="85" customFormat="1" ht="36.75" customHeight="1" x14ac:dyDescent="0.2">
      <c r="A3" s="942"/>
      <c r="B3" s="950"/>
      <c r="C3" s="950"/>
      <c r="D3" s="950"/>
      <c r="E3" s="953" t="s">
        <v>440</v>
      </c>
      <c r="F3" s="944"/>
      <c r="G3" s="944"/>
      <c r="H3" s="944" t="s">
        <v>286</v>
      </c>
      <c r="I3" s="944"/>
      <c r="J3" s="944"/>
      <c r="K3" s="944" t="s">
        <v>441</v>
      </c>
      <c r="L3" s="944"/>
      <c r="M3" s="944"/>
      <c r="N3" s="944" t="s">
        <v>287</v>
      </c>
      <c r="O3" s="944"/>
      <c r="P3" s="948"/>
      <c r="Q3" s="941" t="s">
        <v>14</v>
      </c>
      <c r="R3" s="954" t="s">
        <v>526</v>
      </c>
      <c r="S3" s="955"/>
      <c r="T3" s="956"/>
      <c r="U3" s="944" t="s">
        <v>288</v>
      </c>
      <c r="V3" s="944"/>
      <c r="W3" s="944"/>
      <c r="X3" s="944" t="s">
        <v>442</v>
      </c>
      <c r="Y3" s="944"/>
      <c r="Z3" s="944"/>
      <c r="AA3" s="945" t="s">
        <v>289</v>
      </c>
      <c r="AB3" s="946"/>
      <c r="AC3" s="947"/>
      <c r="AD3" s="941" t="s">
        <v>14</v>
      </c>
      <c r="AE3" s="945" t="s">
        <v>290</v>
      </c>
      <c r="AF3" s="946"/>
      <c r="AG3" s="953"/>
      <c r="AH3" s="945" t="s">
        <v>443</v>
      </c>
      <c r="AI3" s="946"/>
      <c r="AJ3" s="953"/>
      <c r="AK3" s="945" t="s">
        <v>291</v>
      </c>
      <c r="AL3" s="946"/>
      <c r="AM3" s="953"/>
      <c r="AN3" s="945" t="s">
        <v>292</v>
      </c>
      <c r="AO3" s="946"/>
      <c r="AP3" s="947"/>
    </row>
    <row r="4" spans="1:42" ht="45" customHeight="1" x14ac:dyDescent="0.2">
      <c r="A4" s="943"/>
      <c r="B4" s="86" t="s">
        <v>18</v>
      </c>
      <c r="C4" s="86" t="s">
        <v>19</v>
      </c>
      <c r="D4" s="17" t="s">
        <v>20</v>
      </c>
      <c r="E4" s="87" t="s">
        <v>18</v>
      </c>
      <c r="F4" s="86" t="s">
        <v>19</v>
      </c>
      <c r="G4" s="17" t="s">
        <v>20</v>
      </c>
      <c r="H4" s="86" t="s">
        <v>18</v>
      </c>
      <c r="I4" s="86" t="s">
        <v>19</v>
      </c>
      <c r="J4" s="86" t="s">
        <v>20</v>
      </c>
      <c r="K4" s="86" t="s">
        <v>18</v>
      </c>
      <c r="L4" s="88" t="s">
        <v>19</v>
      </c>
      <c r="M4" s="17" t="s">
        <v>20</v>
      </c>
      <c r="N4" s="86" t="s">
        <v>18</v>
      </c>
      <c r="O4" s="86" t="s">
        <v>19</v>
      </c>
      <c r="P4" s="19" t="s">
        <v>20</v>
      </c>
      <c r="Q4" s="942"/>
      <c r="R4" s="86" t="s">
        <v>18</v>
      </c>
      <c r="S4" s="86" t="s">
        <v>19</v>
      </c>
      <c r="T4" s="17" t="s">
        <v>20</v>
      </c>
      <c r="U4" s="86" t="s">
        <v>18</v>
      </c>
      <c r="V4" s="86" t="s">
        <v>19</v>
      </c>
      <c r="W4" s="17" t="s">
        <v>20</v>
      </c>
      <c r="X4" s="86" t="s">
        <v>18</v>
      </c>
      <c r="Y4" s="86" t="s">
        <v>19</v>
      </c>
      <c r="Z4" s="17" t="s">
        <v>20</v>
      </c>
      <c r="AA4" s="86" t="s">
        <v>18</v>
      </c>
      <c r="AB4" s="86" t="s">
        <v>19</v>
      </c>
      <c r="AC4" s="19" t="s">
        <v>20</v>
      </c>
      <c r="AD4" s="942"/>
      <c r="AE4" s="86" t="s">
        <v>18</v>
      </c>
      <c r="AF4" s="86" t="s">
        <v>19</v>
      </c>
      <c r="AG4" s="17" t="s">
        <v>20</v>
      </c>
      <c r="AH4" s="86" t="s">
        <v>18</v>
      </c>
      <c r="AI4" s="86" t="s">
        <v>19</v>
      </c>
      <c r="AJ4" s="17" t="s">
        <v>20</v>
      </c>
      <c r="AK4" s="86" t="s">
        <v>18</v>
      </c>
      <c r="AL4" s="86" t="s">
        <v>19</v>
      </c>
      <c r="AM4" s="17" t="s">
        <v>20</v>
      </c>
      <c r="AN4" s="86" t="s">
        <v>18</v>
      </c>
      <c r="AO4" s="86" t="s">
        <v>19</v>
      </c>
      <c r="AP4" s="19" t="s">
        <v>20</v>
      </c>
    </row>
    <row r="5" spans="1:42" s="89" customFormat="1" ht="17.25" customHeight="1" x14ac:dyDescent="0.2">
      <c r="A5" s="739" t="s">
        <v>79</v>
      </c>
      <c r="B5" s="352">
        <v>9273</v>
      </c>
      <c r="C5" s="353">
        <v>332664</v>
      </c>
      <c r="D5" s="354">
        <v>131004</v>
      </c>
      <c r="E5" s="353">
        <v>66</v>
      </c>
      <c r="F5" s="353">
        <v>15844</v>
      </c>
      <c r="G5" s="354">
        <v>885</v>
      </c>
      <c r="H5" s="353">
        <v>4</v>
      </c>
      <c r="I5" s="353">
        <v>41</v>
      </c>
      <c r="J5" s="354">
        <v>60</v>
      </c>
      <c r="K5" s="353">
        <v>10</v>
      </c>
      <c r="L5" s="353">
        <v>384</v>
      </c>
      <c r="M5" s="354">
        <v>66</v>
      </c>
      <c r="N5" s="353">
        <v>458</v>
      </c>
      <c r="O5" s="353">
        <v>25719</v>
      </c>
      <c r="P5" s="355">
        <v>4794</v>
      </c>
      <c r="Q5" s="739" t="s">
        <v>79</v>
      </c>
      <c r="R5" s="353">
        <v>314</v>
      </c>
      <c r="S5" s="353">
        <v>4493</v>
      </c>
      <c r="T5" s="354">
        <v>2637</v>
      </c>
      <c r="U5" s="353">
        <v>1501</v>
      </c>
      <c r="V5" s="353">
        <v>24131</v>
      </c>
      <c r="W5" s="354">
        <v>24132</v>
      </c>
      <c r="X5" s="353">
        <v>1292</v>
      </c>
      <c r="Y5" s="353">
        <v>20254</v>
      </c>
      <c r="Z5" s="354">
        <v>13122</v>
      </c>
      <c r="AA5" s="353">
        <v>1365</v>
      </c>
      <c r="AB5" s="353">
        <v>25532</v>
      </c>
      <c r="AC5" s="355">
        <v>23723</v>
      </c>
      <c r="AD5" s="739" t="s">
        <v>79</v>
      </c>
      <c r="AE5" s="353">
        <v>61</v>
      </c>
      <c r="AF5" s="353">
        <v>1890</v>
      </c>
      <c r="AG5" s="354">
        <v>614</v>
      </c>
      <c r="AH5" s="353">
        <v>806</v>
      </c>
      <c r="AI5" s="353">
        <v>24433</v>
      </c>
      <c r="AJ5" s="354">
        <v>10658</v>
      </c>
      <c r="AK5" s="353">
        <v>2319</v>
      </c>
      <c r="AL5" s="353">
        <v>171275</v>
      </c>
      <c r="AM5" s="354">
        <v>36488</v>
      </c>
      <c r="AN5" s="353">
        <v>1077</v>
      </c>
      <c r="AO5" s="353">
        <v>18668</v>
      </c>
      <c r="AP5" s="355">
        <v>13825</v>
      </c>
    </row>
    <row r="6" spans="1:42" s="90" customFormat="1" ht="17.25" customHeight="1" x14ac:dyDescent="0.2">
      <c r="A6" s="740"/>
      <c r="B6" s="356">
        <v>1</v>
      </c>
      <c r="C6" s="357">
        <v>1</v>
      </c>
      <c r="D6" s="358">
        <v>1</v>
      </c>
      <c r="E6" s="99">
        <v>7.1199999999999996E-3</v>
      </c>
      <c r="F6" s="99">
        <v>4.7629999999999999E-2</v>
      </c>
      <c r="G6" s="359">
        <v>6.7600000000000004E-3</v>
      </c>
      <c r="H6" s="99">
        <v>4.2999999999999999E-4</v>
      </c>
      <c r="I6" s="99">
        <v>1.2E-4</v>
      </c>
      <c r="J6" s="359">
        <v>4.6000000000000001E-4</v>
      </c>
      <c r="K6" s="99">
        <v>1.08E-3</v>
      </c>
      <c r="L6" s="99">
        <v>1.15E-3</v>
      </c>
      <c r="M6" s="359">
        <v>5.0000000000000001E-4</v>
      </c>
      <c r="N6" s="99">
        <v>4.9390000000000003E-2</v>
      </c>
      <c r="O6" s="99">
        <v>7.7310000000000004E-2</v>
      </c>
      <c r="P6" s="360">
        <v>3.6589999999999998E-2</v>
      </c>
      <c r="Q6" s="740"/>
      <c r="R6" s="99">
        <v>3.3860000000000001E-2</v>
      </c>
      <c r="S6" s="99">
        <v>1.3509999999999999E-2</v>
      </c>
      <c r="T6" s="359">
        <v>2.0129999999999999E-2</v>
      </c>
      <c r="U6" s="99">
        <v>0.16187000000000001</v>
      </c>
      <c r="V6" s="99">
        <v>7.2539999999999993E-2</v>
      </c>
      <c r="W6" s="359">
        <v>0.18421000000000001</v>
      </c>
      <c r="X6" s="99">
        <v>0.13933000000000001</v>
      </c>
      <c r="Y6" s="99">
        <v>6.0879999999999997E-2</v>
      </c>
      <c r="Z6" s="359">
        <v>0.10016</v>
      </c>
      <c r="AA6" s="99">
        <v>0.1472</v>
      </c>
      <c r="AB6" s="99">
        <v>7.6749999999999999E-2</v>
      </c>
      <c r="AC6" s="360">
        <v>0.18109</v>
      </c>
      <c r="AD6" s="740"/>
      <c r="AE6" s="99">
        <v>6.5799999999999999E-3</v>
      </c>
      <c r="AF6" s="99">
        <v>5.6800000000000002E-3</v>
      </c>
      <c r="AG6" s="359">
        <v>4.6899999999999997E-3</v>
      </c>
      <c r="AH6" s="99">
        <v>8.6919999999999997E-2</v>
      </c>
      <c r="AI6" s="99">
        <v>7.3450000000000001E-2</v>
      </c>
      <c r="AJ6" s="359">
        <v>8.1360000000000002E-2</v>
      </c>
      <c r="AK6" s="99">
        <v>0.25008000000000002</v>
      </c>
      <c r="AL6" s="99">
        <v>0.51485999999999998</v>
      </c>
      <c r="AM6" s="359">
        <v>0.27853</v>
      </c>
      <c r="AN6" s="99">
        <v>0.11613999999999999</v>
      </c>
      <c r="AO6" s="99">
        <v>5.6120000000000003E-2</v>
      </c>
      <c r="AP6" s="360">
        <v>0.10553</v>
      </c>
    </row>
    <row r="7" spans="1:42" s="89" customFormat="1" ht="17.25" customHeight="1" x14ac:dyDescent="0.2">
      <c r="A7" s="740" t="s">
        <v>80</v>
      </c>
      <c r="B7" s="361">
        <v>6388</v>
      </c>
      <c r="C7" s="142">
        <v>57616</v>
      </c>
      <c r="D7" s="362">
        <v>101471</v>
      </c>
      <c r="E7" s="142">
        <v>13</v>
      </c>
      <c r="F7" s="142">
        <v>468</v>
      </c>
      <c r="G7" s="362">
        <v>198</v>
      </c>
      <c r="H7" s="142">
        <v>4</v>
      </c>
      <c r="I7" s="142">
        <v>7</v>
      </c>
      <c r="J7" s="362">
        <v>53</v>
      </c>
      <c r="K7" s="142">
        <v>2</v>
      </c>
      <c r="L7" s="142">
        <v>2</v>
      </c>
      <c r="M7" s="362">
        <v>60</v>
      </c>
      <c r="N7" s="142">
        <v>303</v>
      </c>
      <c r="O7" s="142">
        <v>1015</v>
      </c>
      <c r="P7" s="363">
        <v>3800</v>
      </c>
      <c r="Q7" s="740" t="s">
        <v>80</v>
      </c>
      <c r="R7" s="142">
        <v>1086</v>
      </c>
      <c r="S7" s="142">
        <v>2917</v>
      </c>
      <c r="T7" s="362">
        <v>19904</v>
      </c>
      <c r="U7" s="142">
        <v>667</v>
      </c>
      <c r="V7" s="142">
        <v>13172</v>
      </c>
      <c r="W7" s="362">
        <v>10640</v>
      </c>
      <c r="X7" s="142">
        <v>2966</v>
      </c>
      <c r="Y7" s="142">
        <v>16241</v>
      </c>
      <c r="Z7" s="362">
        <v>47754</v>
      </c>
      <c r="AA7" s="142">
        <v>221</v>
      </c>
      <c r="AB7" s="142">
        <v>388</v>
      </c>
      <c r="AC7" s="363">
        <v>5050</v>
      </c>
      <c r="AD7" s="740" t="s">
        <v>80</v>
      </c>
      <c r="AE7" s="142">
        <v>78</v>
      </c>
      <c r="AF7" s="142">
        <v>407</v>
      </c>
      <c r="AG7" s="362">
        <v>1733</v>
      </c>
      <c r="AH7" s="142">
        <v>537</v>
      </c>
      <c r="AI7" s="142">
        <v>17042</v>
      </c>
      <c r="AJ7" s="362">
        <v>6124</v>
      </c>
      <c r="AK7" s="142">
        <v>275</v>
      </c>
      <c r="AL7" s="142">
        <v>4879</v>
      </c>
      <c r="AM7" s="362">
        <v>4273</v>
      </c>
      <c r="AN7" s="142">
        <v>236</v>
      </c>
      <c r="AO7" s="142">
        <v>1078</v>
      </c>
      <c r="AP7" s="363">
        <v>1882</v>
      </c>
    </row>
    <row r="8" spans="1:42" s="90" customFormat="1" ht="17.25" customHeight="1" x14ac:dyDescent="0.2">
      <c r="A8" s="740"/>
      <c r="B8" s="356">
        <v>1</v>
      </c>
      <c r="C8" s="357">
        <v>1</v>
      </c>
      <c r="D8" s="358">
        <v>1</v>
      </c>
      <c r="E8" s="99">
        <v>2.0400000000000001E-3</v>
      </c>
      <c r="F8" s="99">
        <v>8.1200000000000005E-3</v>
      </c>
      <c r="G8" s="359">
        <v>1.9499999999999999E-3</v>
      </c>
      <c r="H8" s="99">
        <v>6.3000000000000003E-4</v>
      </c>
      <c r="I8" s="99">
        <v>1.2E-4</v>
      </c>
      <c r="J8" s="359">
        <v>5.1999999999999995E-4</v>
      </c>
      <c r="K8" s="99">
        <v>3.1E-4</v>
      </c>
      <c r="L8" s="99">
        <v>3.0000000000000001E-5</v>
      </c>
      <c r="M8" s="359">
        <v>5.9000000000000003E-4</v>
      </c>
      <c r="N8" s="99">
        <v>4.743E-2</v>
      </c>
      <c r="O8" s="99">
        <v>1.762E-2</v>
      </c>
      <c r="P8" s="360">
        <v>3.7449999999999997E-2</v>
      </c>
      <c r="Q8" s="740"/>
      <c r="R8" s="99">
        <v>0.17000999999999999</v>
      </c>
      <c r="S8" s="99">
        <v>5.0630000000000001E-2</v>
      </c>
      <c r="T8" s="359">
        <v>0.19614999999999999</v>
      </c>
      <c r="U8" s="99">
        <v>0.10441</v>
      </c>
      <c r="V8" s="99">
        <v>0.22861999999999999</v>
      </c>
      <c r="W8" s="359">
        <v>0.10485999999999999</v>
      </c>
      <c r="X8" s="99">
        <v>0.46431</v>
      </c>
      <c r="Y8" s="99">
        <v>0.28188000000000002</v>
      </c>
      <c r="Z8" s="359">
        <v>0.47061999999999998</v>
      </c>
      <c r="AA8" s="99">
        <v>3.4599999999999999E-2</v>
      </c>
      <c r="AB8" s="99">
        <v>6.7299999999999999E-3</v>
      </c>
      <c r="AC8" s="360">
        <v>4.9770000000000002E-2</v>
      </c>
      <c r="AD8" s="740"/>
      <c r="AE8" s="99">
        <v>1.221E-2</v>
      </c>
      <c r="AF8" s="99">
        <v>7.0600000000000003E-3</v>
      </c>
      <c r="AG8" s="359">
        <v>1.7080000000000001E-2</v>
      </c>
      <c r="AH8" s="99">
        <v>8.4059999999999996E-2</v>
      </c>
      <c r="AI8" s="99">
        <v>0.29579</v>
      </c>
      <c r="AJ8" s="359">
        <v>6.0350000000000001E-2</v>
      </c>
      <c r="AK8" s="99">
        <v>4.3049999999999998E-2</v>
      </c>
      <c r="AL8" s="99">
        <v>8.4680000000000005E-2</v>
      </c>
      <c r="AM8" s="359">
        <v>4.2110000000000002E-2</v>
      </c>
      <c r="AN8" s="99">
        <v>3.6940000000000001E-2</v>
      </c>
      <c r="AO8" s="99">
        <v>1.8710000000000001E-2</v>
      </c>
      <c r="AP8" s="360">
        <v>1.8550000000000001E-2</v>
      </c>
    </row>
    <row r="9" spans="1:42" s="89" customFormat="1" ht="17.25" customHeight="1" x14ac:dyDescent="0.2">
      <c r="A9" s="740" t="s">
        <v>81</v>
      </c>
      <c r="B9" s="361">
        <v>1400</v>
      </c>
      <c r="C9" s="142">
        <v>107747</v>
      </c>
      <c r="D9" s="362">
        <v>18851</v>
      </c>
      <c r="E9" s="142">
        <v>0</v>
      </c>
      <c r="F9" s="142">
        <v>0</v>
      </c>
      <c r="G9" s="362">
        <v>0</v>
      </c>
      <c r="H9" s="142">
        <v>0</v>
      </c>
      <c r="I9" s="142">
        <v>0</v>
      </c>
      <c r="J9" s="362">
        <v>0</v>
      </c>
      <c r="K9" s="142">
        <v>0</v>
      </c>
      <c r="L9" s="142">
        <v>0</v>
      </c>
      <c r="M9" s="362">
        <v>0</v>
      </c>
      <c r="N9" s="142">
        <v>23</v>
      </c>
      <c r="O9" s="142">
        <v>739</v>
      </c>
      <c r="P9" s="363">
        <v>283</v>
      </c>
      <c r="Q9" s="740" t="s">
        <v>81</v>
      </c>
      <c r="R9" s="142">
        <v>8</v>
      </c>
      <c r="S9" s="142">
        <v>177</v>
      </c>
      <c r="T9" s="362">
        <v>65</v>
      </c>
      <c r="U9" s="142">
        <v>327</v>
      </c>
      <c r="V9" s="142">
        <v>24860</v>
      </c>
      <c r="W9" s="362">
        <v>4394</v>
      </c>
      <c r="X9" s="142">
        <v>29</v>
      </c>
      <c r="Y9" s="142">
        <v>2248</v>
      </c>
      <c r="Z9" s="362">
        <v>382</v>
      </c>
      <c r="AA9" s="142">
        <v>91</v>
      </c>
      <c r="AB9" s="142">
        <v>3755</v>
      </c>
      <c r="AC9" s="363">
        <v>1473</v>
      </c>
      <c r="AD9" s="740" t="s">
        <v>81</v>
      </c>
      <c r="AE9" s="142">
        <v>9</v>
      </c>
      <c r="AF9" s="142">
        <v>176</v>
      </c>
      <c r="AG9" s="362">
        <v>91</v>
      </c>
      <c r="AH9" s="142">
        <v>249</v>
      </c>
      <c r="AI9" s="142">
        <v>23191</v>
      </c>
      <c r="AJ9" s="362">
        <v>3312</v>
      </c>
      <c r="AK9" s="142">
        <v>469</v>
      </c>
      <c r="AL9" s="142">
        <v>37652</v>
      </c>
      <c r="AM9" s="362">
        <v>6230</v>
      </c>
      <c r="AN9" s="142">
        <v>195</v>
      </c>
      <c r="AO9" s="142">
        <v>14949</v>
      </c>
      <c r="AP9" s="363">
        <v>2621</v>
      </c>
    </row>
    <row r="10" spans="1:42" s="90" customFormat="1" ht="17.25" customHeight="1" x14ac:dyDescent="0.2">
      <c r="A10" s="740"/>
      <c r="B10" s="356">
        <v>1</v>
      </c>
      <c r="C10" s="357">
        <v>1</v>
      </c>
      <c r="D10" s="358">
        <v>1</v>
      </c>
      <c r="E10" s="99" t="s">
        <v>498</v>
      </c>
      <c r="F10" s="99" t="s">
        <v>498</v>
      </c>
      <c r="G10" s="359" t="s">
        <v>498</v>
      </c>
      <c r="H10" s="99" t="s">
        <v>498</v>
      </c>
      <c r="I10" s="99" t="s">
        <v>498</v>
      </c>
      <c r="J10" s="359" t="s">
        <v>498</v>
      </c>
      <c r="K10" s="99" t="s">
        <v>498</v>
      </c>
      <c r="L10" s="99" t="s">
        <v>498</v>
      </c>
      <c r="M10" s="359" t="s">
        <v>498</v>
      </c>
      <c r="N10" s="99">
        <v>1.643E-2</v>
      </c>
      <c r="O10" s="99">
        <v>6.8599999999999998E-3</v>
      </c>
      <c r="P10" s="360">
        <v>1.5010000000000001E-2</v>
      </c>
      <c r="Q10" s="740"/>
      <c r="R10" s="99">
        <v>5.7099999999999998E-3</v>
      </c>
      <c r="S10" s="99">
        <v>1.64E-3</v>
      </c>
      <c r="T10" s="359">
        <v>3.4499999999999999E-3</v>
      </c>
      <c r="U10" s="99">
        <v>0.23357</v>
      </c>
      <c r="V10" s="99">
        <v>0.23072999999999999</v>
      </c>
      <c r="W10" s="359">
        <v>0.23308999999999999</v>
      </c>
      <c r="X10" s="99">
        <v>2.0709999999999999E-2</v>
      </c>
      <c r="Y10" s="99">
        <v>2.086E-2</v>
      </c>
      <c r="Z10" s="359">
        <v>2.026E-2</v>
      </c>
      <c r="AA10" s="99">
        <v>6.5000000000000002E-2</v>
      </c>
      <c r="AB10" s="99">
        <v>3.4849999999999999E-2</v>
      </c>
      <c r="AC10" s="360">
        <v>7.8140000000000001E-2</v>
      </c>
      <c r="AD10" s="740"/>
      <c r="AE10" s="99">
        <v>6.43E-3</v>
      </c>
      <c r="AF10" s="99">
        <v>1.6299999999999999E-3</v>
      </c>
      <c r="AG10" s="359">
        <v>4.8300000000000001E-3</v>
      </c>
      <c r="AH10" s="99">
        <v>0.17785999999999999</v>
      </c>
      <c r="AI10" s="99">
        <v>0.21523999999999999</v>
      </c>
      <c r="AJ10" s="359">
        <v>0.17569000000000001</v>
      </c>
      <c r="AK10" s="99">
        <v>0.33500000000000002</v>
      </c>
      <c r="AL10" s="99">
        <v>0.34944999999999998</v>
      </c>
      <c r="AM10" s="359">
        <v>0.33049000000000001</v>
      </c>
      <c r="AN10" s="99">
        <v>0.13929</v>
      </c>
      <c r="AO10" s="99">
        <v>0.13874</v>
      </c>
      <c r="AP10" s="360">
        <v>0.13904</v>
      </c>
    </row>
    <row r="11" spans="1:42" s="89" customFormat="1" ht="17.25" customHeight="1" x14ac:dyDescent="0.2">
      <c r="A11" s="740" t="s">
        <v>82</v>
      </c>
      <c r="B11" s="361">
        <v>494</v>
      </c>
      <c r="C11" s="142">
        <v>25220</v>
      </c>
      <c r="D11" s="362">
        <v>6659</v>
      </c>
      <c r="E11" s="142">
        <v>2</v>
      </c>
      <c r="F11" s="142">
        <v>128</v>
      </c>
      <c r="G11" s="362">
        <v>12</v>
      </c>
      <c r="H11" s="142">
        <v>0</v>
      </c>
      <c r="I11" s="142">
        <v>0</v>
      </c>
      <c r="J11" s="362">
        <v>0</v>
      </c>
      <c r="K11" s="142">
        <v>0</v>
      </c>
      <c r="L11" s="142">
        <v>0</v>
      </c>
      <c r="M11" s="362">
        <v>0</v>
      </c>
      <c r="N11" s="142">
        <v>51</v>
      </c>
      <c r="O11" s="142">
        <v>1894</v>
      </c>
      <c r="P11" s="363">
        <v>428</v>
      </c>
      <c r="Q11" s="740" t="s">
        <v>82</v>
      </c>
      <c r="R11" s="142">
        <v>21</v>
      </c>
      <c r="S11" s="142">
        <v>142</v>
      </c>
      <c r="T11" s="362">
        <v>260</v>
      </c>
      <c r="U11" s="142">
        <v>56</v>
      </c>
      <c r="V11" s="142">
        <v>1048</v>
      </c>
      <c r="W11" s="362">
        <v>1741</v>
      </c>
      <c r="X11" s="142">
        <v>37</v>
      </c>
      <c r="Y11" s="142">
        <v>1484</v>
      </c>
      <c r="Z11" s="362">
        <v>304</v>
      </c>
      <c r="AA11" s="142">
        <v>22</v>
      </c>
      <c r="AB11" s="142">
        <v>274</v>
      </c>
      <c r="AC11" s="363">
        <v>333</v>
      </c>
      <c r="AD11" s="740" t="s">
        <v>82</v>
      </c>
      <c r="AE11" s="142">
        <v>4</v>
      </c>
      <c r="AF11" s="142">
        <v>134</v>
      </c>
      <c r="AG11" s="362">
        <v>31</v>
      </c>
      <c r="AH11" s="142">
        <v>17</v>
      </c>
      <c r="AI11" s="142">
        <v>2288</v>
      </c>
      <c r="AJ11" s="362">
        <v>266</v>
      </c>
      <c r="AK11" s="142">
        <v>196</v>
      </c>
      <c r="AL11" s="142">
        <v>15503</v>
      </c>
      <c r="AM11" s="362">
        <v>2536</v>
      </c>
      <c r="AN11" s="142">
        <v>88</v>
      </c>
      <c r="AO11" s="142">
        <v>2325</v>
      </c>
      <c r="AP11" s="363">
        <v>748</v>
      </c>
    </row>
    <row r="12" spans="1:42" s="90" customFormat="1" ht="17.25" customHeight="1" x14ac:dyDescent="0.2">
      <c r="A12" s="740"/>
      <c r="B12" s="356">
        <v>1</v>
      </c>
      <c r="C12" s="357">
        <v>1</v>
      </c>
      <c r="D12" s="358">
        <v>1</v>
      </c>
      <c r="E12" s="99">
        <v>4.0499999999999998E-3</v>
      </c>
      <c r="F12" s="99">
        <v>5.0800000000000003E-3</v>
      </c>
      <c r="G12" s="359">
        <v>1.8E-3</v>
      </c>
      <c r="H12" s="99" t="s">
        <v>498</v>
      </c>
      <c r="I12" s="99" t="s">
        <v>498</v>
      </c>
      <c r="J12" s="359" t="s">
        <v>498</v>
      </c>
      <c r="K12" s="99" t="s">
        <v>498</v>
      </c>
      <c r="L12" s="99" t="s">
        <v>498</v>
      </c>
      <c r="M12" s="359" t="s">
        <v>498</v>
      </c>
      <c r="N12" s="99">
        <v>0.10324</v>
      </c>
      <c r="O12" s="99">
        <v>7.51E-2</v>
      </c>
      <c r="P12" s="360">
        <v>6.4269999999999994E-2</v>
      </c>
      <c r="Q12" s="740"/>
      <c r="R12" s="99">
        <v>4.2509999999999999E-2</v>
      </c>
      <c r="S12" s="99">
        <v>5.6299999999999996E-3</v>
      </c>
      <c r="T12" s="359">
        <v>3.9039999999999998E-2</v>
      </c>
      <c r="U12" s="99">
        <v>0.11336</v>
      </c>
      <c r="V12" s="99">
        <v>4.1549999999999997E-2</v>
      </c>
      <c r="W12" s="359">
        <v>0.26145000000000002</v>
      </c>
      <c r="X12" s="99">
        <v>7.4899999999999994E-2</v>
      </c>
      <c r="Y12" s="99">
        <v>5.8840000000000003E-2</v>
      </c>
      <c r="Z12" s="359">
        <v>4.5650000000000003E-2</v>
      </c>
      <c r="AA12" s="99">
        <v>4.453E-2</v>
      </c>
      <c r="AB12" s="99">
        <v>1.086E-2</v>
      </c>
      <c r="AC12" s="360">
        <v>5.0009999999999999E-2</v>
      </c>
      <c r="AD12" s="740"/>
      <c r="AE12" s="99">
        <v>8.0999999999999996E-3</v>
      </c>
      <c r="AF12" s="99">
        <v>5.3099999999999996E-3</v>
      </c>
      <c r="AG12" s="359">
        <v>4.6600000000000001E-3</v>
      </c>
      <c r="AH12" s="99">
        <v>3.4410000000000003E-2</v>
      </c>
      <c r="AI12" s="99">
        <v>9.0719999999999995E-2</v>
      </c>
      <c r="AJ12" s="359">
        <v>3.9949999999999999E-2</v>
      </c>
      <c r="AK12" s="99">
        <v>0.39676</v>
      </c>
      <c r="AL12" s="99">
        <v>0.61470999999999998</v>
      </c>
      <c r="AM12" s="359">
        <v>0.38084000000000001</v>
      </c>
      <c r="AN12" s="99">
        <v>0.17813999999999999</v>
      </c>
      <c r="AO12" s="99">
        <v>9.2189999999999994E-2</v>
      </c>
      <c r="AP12" s="360">
        <v>0.11233</v>
      </c>
    </row>
    <row r="13" spans="1:42" s="89" customFormat="1" ht="17.25" customHeight="1" x14ac:dyDescent="0.2">
      <c r="A13" s="740" t="s">
        <v>83</v>
      </c>
      <c r="B13" s="361">
        <v>292</v>
      </c>
      <c r="C13" s="142">
        <v>27610</v>
      </c>
      <c r="D13" s="362">
        <v>4423</v>
      </c>
      <c r="E13" s="142">
        <v>1</v>
      </c>
      <c r="F13" s="142">
        <v>20</v>
      </c>
      <c r="G13" s="362">
        <v>8</v>
      </c>
      <c r="H13" s="142">
        <v>0</v>
      </c>
      <c r="I13" s="142">
        <v>0</v>
      </c>
      <c r="J13" s="362">
        <v>0</v>
      </c>
      <c r="K13" s="142">
        <v>0</v>
      </c>
      <c r="L13" s="142">
        <v>0</v>
      </c>
      <c r="M13" s="362">
        <v>0</v>
      </c>
      <c r="N13" s="142">
        <v>8</v>
      </c>
      <c r="O13" s="142">
        <v>462</v>
      </c>
      <c r="P13" s="363">
        <v>18</v>
      </c>
      <c r="Q13" s="740" t="s">
        <v>83</v>
      </c>
      <c r="R13" s="142">
        <v>5</v>
      </c>
      <c r="S13" s="142">
        <v>40</v>
      </c>
      <c r="T13" s="362">
        <v>33</v>
      </c>
      <c r="U13" s="142">
        <v>43</v>
      </c>
      <c r="V13" s="142">
        <v>1096</v>
      </c>
      <c r="W13" s="362">
        <v>744</v>
      </c>
      <c r="X13" s="142">
        <v>6</v>
      </c>
      <c r="Y13" s="142">
        <v>157</v>
      </c>
      <c r="Z13" s="362">
        <v>94</v>
      </c>
      <c r="AA13" s="142">
        <v>78</v>
      </c>
      <c r="AB13" s="142">
        <v>8800</v>
      </c>
      <c r="AC13" s="363">
        <v>1339</v>
      </c>
      <c r="AD13" s="740" t="s">
        <v>83</v>
      </c>
      <c r="AE13" s="142">
        <v>1</v>
      </c>
      <c r="AF13" s="142">
        <v>11</v>
      </c>
      <c r="AG13" s="362">
        <v>5</v>
      </c>
      <c r="AH13" s="142">
        <v>3</v>
      </c>
      <c r="AI13" s="142">
        <v>66</v>
      </c>
      <c r="AJ13" s="362">
        <v>50</v>
      </c>
      <c r="AK13" s="142">
        <v>98</v>
      </c>
      <c r="AL13" s="142">
        <v>14404</v>
      </c>
      <c r="AM13" s="362">
        <v>1462</v>
      </c>
      <c r="AN13" s="142">
        <v>49</v>
      </c>
      <c r="AO13" s="142">
        <v>2554</v>
      </c>
      <c r="AP13" s="363">
        <v>670</v>
      </c>
    </row>
    <row r="14" spans="1:42" s="90" customFormat="1" ht="17.25" customHeight="1" x14ac:dyDescent="0.2">
      <c r="A14" s="740"/>
      <c r="B14" s="356">
        <v>1</v>
      </c>
      <c r="C14" s="357">
        <v>1</v>
      </c>
      <c r="D14" s="358">
        <v>1</v>
      </c>
      <c r="E14" s="99">
        <v>3.4199999999999999E-3</v>
      </c>
      <c r="F14" s="99">
        <v>7.2000000000000005E-4</v>
      </c>
      <c r="G14" s="359">
        <v>1.81E-3</v>
      </c>
      <c r="H14" s="99" t="s">
        <v>498</v>
      </c>
      <c r="I14" s="99" t="s">
        <v>498</v>
      </c>
      <c r="J14" s="359" t="s">
        <v>498</v>
      </c>
      <c r="K14" s="99" t="s">
        <v>498</v>
      </c>
      <c r="L14" s="99" t="s">
        <v>498</v>
      </c>
      <c r="M14" s="359" t="s">
        <v>498</v>
      </c>
      <c r="N14" s="99">
        <v>2.7400000000000001E-2</v>
      </c>
      <c r="O14" s="99">
        <v>1.6729999999999998E-2</v>
      </c>
      <c r="P14" s="360">
        <v>4.0699999999999998E-3</v>
      </c>
      <c r="Q14" s="740"/>
      <c r="R14" s="99">
        <v>1.712E-2</v>
      </c>
      <c r="S14" s="99">
        <v>1.4499999999999999E-3</v>
      </c>
      <c r="T14" s="359">
        <v>7.4599999999999996E-3</v>
      </c>
      <c r="U14" s="99">
        <v>0.14726</v>
      </c>
      <c r="V14" s="99">
        <v>3.9699999999999999E-2</v>
      </c>
      <c r="W14" s="359">
        <v>0.16821</v>
      </c>
      <c r="X14" s="99">
        <v>2.0549999999999999E-2</v>
      </c>
      <c r="Y14" s="99">
        <v>5.6899999999999997E-3</v>
      </c>
      <c r="Z14" s="359">
        <v>2.1250000000000002E-2</v>
      </c>
      <c r="AA14" s="99">
        <v>0.26712000000000002</v>
      </c>
      <c r="AB14" s="99">
        <v>0.31873000000000001</v>
      </c>
      <c r="AC14" s="360">
        <v>0.30274000000000001</v>
      </c>
      <c r="AD14" s="740"/>
      <c r="AE14" s="99">
        <v>3.4199999999999999E-3</v>
      </c>
      <c r="AF14" s="99">
        <v>4.0000000000000002E-4</v>
      </c>
      <c r="AG14" s="359">
        <v>1.1299999999999999E-3</v>
      </c>
      <c r="AH14" s="99">
        <v>1.027E-2</v>
      </c>
      <c r="AI14" s="99">
        <v>2.3900000000000002E-3</v>
      </c>
      <c r="AJ14" s="359">
        <v>1.1299999999999999E-2</v>
      </c>
      <c r="AK14" s="99">
        <v>0.33561999999999997</v>
      </c>
      <c r="AL14" s="99">
        <v>0.52170000000000005</v>
      </c>
      <c r="AM14" s="359">
        <v>0.33054</v>
      </c>
      <c r="AN14" s="99">
        <v>0.16780999999999999</v>
      </c>
      <c r="AO14" s="99">
        <v>9.2499999999999999E-2</v>
      </c>
      <c r="AP14" s="360">
        <v>0.15148</v>
      </c>
    </row>
    <row r="15" spans="1:42" s="89" customFormat="1" ht="17.25" customHeight="1" x14ac:dyDescent="0.2">
      <c r="A15" s="740" t="s">
        <v>84</v>
      </c>
      <c r="B15" s="361">
        <v>175</v>
      </c>
      <c r="C15" s="142">
        <v>1740</v>
      </c>
      <c r="D15" s="362">
        <v>1901</v>
      </c>
      <c r="E15" s="142">
        <v>0</v>
      </c>
      <c r="F15" s="142">
        <v>0</v>
      </c>
      <c r="G15" s="362">
        <v>0</v>
      </c>
      <c r="H15" s="142">
        <v>1</v>
      </c>
      <c r="I15" s="142">
        <v>2</v>
      </c>
      <c r="J15" s="362">
        <v>22</v>
      </c>
      <c r="K15" s="142">
        <v>2</v>
      </c>
      <c r="L15" s="142">
        <v>6</v>
      </c>
      <c r="M15" s="362">
        <v>39</v>
      </c>
      <c r="N15" s="142">
        <v>7</v>
      </c>
      <c r="O15" s="142">
        <v>64</v>
      </c>
      <c r="P15" s="363">
        <v>69</v>
      </c>
      <c r="Q15" s="740" t="s">
        <v>84</v>
      </c>
      <c r="R15" s="142">
        <v>0</v>
      </c>
      <c r="S15" s="142">
        <v>0</v>
      </c>
      <c r="T15" s="362">
        <v>0</v>
      </c>
      <c r="U15" s="142">
        <v>31</v>
      </c>
      <c r="V15" s="142">
        <v>276</v>
      </c>
      <c r="W15" s="362">
        <v>364</v>
      </c>
      <c r="X15" s="142">
        <v>12</v>
      </c>
      <c r="Y15" s="142">
        <v>46</v>
      </c>
      <c r="Z15" s="362">
        <v>228</v>
      </c>
      <c r="AA15" s="142">
        <v>56</v>
      </c>
      <c r="AB15" s="142">
        <v>681</v>
      </c>
      <c r="AC15" s="363">
        <v>627</v>
      </c>
      <c r="AD15" s="740" t="s">
        <v>84</v>
      </c>
      <c r="AE15" s="142">
        <v>1</v>
      </c>
      <c r="AF15" s="142">
        <v>3</v>
      </c>
      <c r="AG15" s="362">
        <v>34</v>
      </c>
      <c r="AH15" s="142">
        <v>3</v>
      </c>
      <c r="AI15" s="142">
        <v>36</v>
      </c>
      <c r="AJ15" s="362">
        <v>55</v>
      </c>
      <c r="AK15" s="142">
        <v>9</v>
      </c>
      <c r="AL15" s="142">
        <v>35</v>
      </c>
      <c r="AM15" s="362">
        <v>109</v>
      </c>
      <c r="AN15" s="142">
        <v>53</v>
      </c>
      <c r="AO15" s="142">
        <v>591</v>
      </c>
      <c r="AP15" s="363">
        <v>354</v>
      </c>
    </row>
    <row r="16" spans="1:42" s="90" customFormat="1" ht="17.25" customHeight="1" x14ac:dyDescent="0.2">
      <c r="A16" s="740"/>
      <c r="B16" s="356">
        <v>1</v>
      </c>
      <c r="C16" s="357">
        <v>1</v>
      </c>
      <c r="D16" s="358">
        <v>1</v>
      </c>
      <c r="E16" s="99" t="s">
        <v>498</v>
      </c>
      <c r="F16" s="99" t="s">
        <v>498</v>
      </c>
      <c r="G16" s="359" t="s">
        <v>498</v>
      </c>
      <c r="H16" s="99">
        <v>5.7099999999999998E-3</v>
      </c>
      <c r="I16" s="99">
        <v>1.15E-3</v>
      </c>
      <c r="J16" s="359">
        <v>1.157E-2</v>
      </c>
      <c r="K16" s="99">
        <v>1.1429999999999999E-2</v>
      </c>
      <c r="L16" s="99">
        <v>3.4499999999999999E-3</v>
      </c>
      <c r="M16" s="359">
        <v>2.052E-2</v>
      </c>
      <c r="N16" s="99">
        <v>0.04</v>
      </c>
      <c r="O16" s="99">
        <v>3.678E-2</v>
      </c>
      <c r="P16" s="360">
        <v>3.6299999999999999E-2</v>
      </c>
      <c r="Q16" s="740"/>
      <c r="R16" s="99" t="s">
        <v>498</v>
      </c>
      <c r="S16" s="99" t="s">
        <v>498</v>
      </c>
      <c r="T16" s="359" t="s">
        <v>498</v>
      </c>
      <c r="U16" s="99">
        <v>0.17713999999999999</v>
      </c>
      <c r="V16" s="99">
        <v>0.15862000000000001</v>
      </c>
      <c r="W16" s="359">
        <v>0.19148000000000001</v>
      </c>
      <c r="X16" s="99">
        <v>6.8570000000000006E-2</v>
      </c>
      <c r="Y16" s="99">
        <v>2.6440000000000002E-2</v>
      </c>
      <c r="Z16" s="359">
        <v>0.11994</v>
      </c>
      <c r="AA16" s="99">
        <v>0.32</v>
      </c>
      <c r="AB16" s="99">
        <v>0.39138000000000001</v>
      </c>
      <c r="AC16" s="360">
        <v>0.32983000000000001</v>
      </c>
      <c r="AD16" s="740"/>
      <c r="AE16" s="99">
        <v>5.7099999999999998E-3</v>
      </c>
      <c r="AF16" s="99">
        <v>1.72E-3</v>
      </c>
      <c r="AG16" s="359">
        <v>1.789E-2</v>
      </c>
      <c r="AH16" s="99">
        <v>1.7139999999999999E-2</v>
      </c>
      <c r="AI16" s="99">
        <v>2.069E-2</v>
      </c>
      <c r="AJ16" s="359">
        <v>2.8930000000000001E-2</v>
      </c>
      <c r="AK16" s="99">
        <v>5.1429999999999997E-2</v>
      </c>
      <c r="AL16" s="99">
        <v>2.0109999999999999E-2</v>
      </c>
      <c r="AM16" s="359">
        <v>5.7340000000000002E-2</v>
      </c>
      <c r="AN16" s="99">
        <v>0.30286000000000002</v>
      </c>
      <c r="AO16" s="99">
        <v>0.33966000000000002</v>
      </c>
      <c r="AP16" s="360">
        <v>0.18622</v>
      </c>
    </row>
    <row r="17" spans="1:42" s="89" customFormat="1" ht="17.25" customHeight="1" x14ac:dyDescent="0.2">
      <c r="A17" s="740" t="s">
        <v>85</v>
      </c>
      <c r="B17" s="361">
        <v>2422</v>
      </c>
      <c r="C17" s="142">
        <v>127532</v>
      </c>
      <c r="D17" s="362">
        <v>32102</v>
      </c>
      <c r="E17" s="142">
        <v>28</v>
      </c>
      <c r="F17" s="142">
        <v>2251</v>
      </c>
      <c r="G17" s="362">
        <v>211</v>
      </c>
      <c r="H17" s="142">
        <v>8</v>
      </c>
      <c r="I17" s="142">
        <v>123</v>
      </c>
      <c r="J17" s="362">
        <v>581</v>
      </c>
      <c r="K17" s="142">
        <v>3</v>
      </c>
      <c r="L17" s="142">
        <v>38</v>
      </c>
      <c r="M17" s="362">
        <v>27</v>
      </c>
      <c r="N17" s="142">
        <v>212</v>
      </c>
      <c r="O17" s="142">
        <v>14384</v>
      </c>
      <c r="P17" s="363">
        <v>2827</v>
      </c>
      <c r="Q17" s="740" t="s">
        <v>85</v>
      </c>
      <c r="R17" s="142">
        <v>27</v>
      </c>
      <c r="S17" s="142">
        <v>1315</v>
      </c>
      <c r="T17" s="362">
        <v>268</v>
      </c>
      <c r="U17" s="142">
        <v>262</v>
      </c>
      <c r="V17" s="142">
        <v>4049</v>
      </c>
      <c r="W17" s="362">
        <v>3355</v>
      </c>
      <c r="X17" s="142">
        <v>276</v>
      </c>
      <c r="Y17" s="142">
        <v>4188</v>
      </c>
      <c r="Z17" s="362">
        <v>2081</v>
      </c>
      <c r="AA17" s="142">
        <v>109</v>
      </c>
      <c r="AB17" s="142">
        <v>1385</v>
      </c>
      <c r="AC17" s="363">
        <v>1419</v>
      </c>
      <c r="AD17" s="740" t="s">
        <v>85</v>
      </c>
      <c r="AE17" s="142">
        <v>14</v>
      </c>
      <c r="AF17" s="142">
        <v>70</v>
      </c>
      <c r="AG17" s="362">
        <v>247</v>
      </c>
      <c r="AH17" s="142">
        <v>230</v>
      </c>
      <c r="AI17" s="142">
        <v>10973</v>
      </c>
      <c r="AJ17" s="362">
        <v>4865</v>
      </c>
      <c r="AK17" s="142">
        <v>828</v>
      </c>
      <c r="AL17" s="142">
        <v>69747</v>
      </c>
      <c r="AM17" s="362">
        <v>11074</v>
      </c>
      <c r="AN17" s="142">
        <v>425</v>
      </c>
      <c r="AO17" s="142">
        <v>19009</v>
      </c>
      <c r="AP17" s="363">
        <v>5147</v>
      </c>
    </row>
    <row r="18" spans="1:42" s="90" customFormat="1" ht="17.25" customHeight="1" x14ac:dyDescent="0.2">
      <c r="A18" s="740"/>
      <c r="B18" s="356">
        <v>1</v>
      </c>
      <c r="C18" s="357">
        <v>1</v>
      </c>
      <c r="D18" s="358">
        <v>1</v>
      </c>
      <c r="E18" s="99">
        <v>1.1560000000000001E-2</v>
      </c>
      <c r="F18" s="99">
        <v>1.7649999999999999E-2</v>
      </c>
      <c r="G18" s="359">
        <v>6.5700000000000003E-3</v>
      </c>
      <c r="H18" s="99">
        <v>3.3E-3</v>
      </c>
      <c r="I18" s="99">
        <v>9.6000000000000002E-4</v>
      </c>
      <c r="J18" s="359">
        <v>1.8100000000000002E-2</v>
      </c>
      <c r="K18" s="99">
        <v>1.24E-3</v>
      </c>
      <c r="L18" s="99">
        <v>2.9999999999999997E-4</v>
      </c>
      <c r="M18" s="359">
        <v>8.4000000000000003E-4</v>
      </c>
      <c r="N18" s="99">
        <v>8.7529999999999997E-2</v>
      </c>
      <c r="O18" s="99">
        <v>0.11279</v>
      </c>
      <c r="P18" s="360">
        <v>8.8059999999999999E-2</v>
      </c>
      <c r="Q18" s="740"/>
      <c r="R18" s="99">
        <v>1.115E-2</v>
      </c>
      <c r="S18" s="99">
        <v>1.031E-2</v>
      </c>
      <c r="T18" s="359">
        <v>8.3499999999999998E-3</v>
      </c>
      <c r="U18" s="99">
        <v>0.10818</v>
      </c>
      <c r="V18" s="99">
        <v>3.175E-2</v>
      </c>
      <c r="W18" s="359">
        <v>0.10451000000000001</v>
      </c>
      <c r="X18" s="99">
        <v>0.11396000000000001</v>
      </c>
      <c r="Y18" s="99">
        <v>3.2840000000000001E-2</v>
      </c>
      <c r="Z18" s="359">
        <v>6.4820000000000003E-2</v>
      </c>
      <c r="AA18" s="99">
        <v>4.4999999999999998E-2</v>
      </c>
      <c r="AB18" s="99">
        <v>1.086E-2</v>
      </c>
      <c r="AC18" s="360">
        <v>4.4200000000000003E-2</v>
      </c>
      <c r="AD18" s="740"/>
      <c r="AE18" s="99">
        <v>5.7800000000000004E-3</v>
      </c>
      <c r="AF18" s="99">
        <v>5.5000000000000003E-4</v>
      </c>
      <c r="AG18" s="359">
        <v>7.6899999999999998E-3</v>
      </c>
      <c r="AH18" s="99">
        <v>9.4960000000000003E-2</v>
      </c>
      <c r="AI18" s="99">
        <v>8.6040000000000005E-2</v>
      </c>
      <c r="AJ18" s="359">
        <v>0.15154999999999999</v>
      </c>
      <c r="AK18" s="99">
        <v>0.34187000000000001</v>
      </c>
      <c r="AL18" s="99">
        <v>0.54690000000000005</v>
      </c>
      <c r="AM18" s="359">
        <v>0.34495999999999999</v>
      </c>
      <c r="AN18" s="99">
        <v>0.17546999999999999</v>
      </c>
      <c r="AO18" s="99">
        <v>0.14904999999999999</v>
      </c>
      <c r="AP18" s="360">
        <v>0.16033</v>
      </c>
    </row>
    <row r="19" spans="1:42" s="89" customFormat="1" ht="17.25" customHeight="1" x14ac:dyDescent="0.2">
      <c r="A19" s="740" t="s">
        <v>86</v>
      </c>
      <c r="B19" s="361">
        <v>246</v>
      </c>
      <c r="C19" s="142">
        <v>15419</v>
      </c>
      <c r="D19" s="362">
        <v>4039</v>
      </c>
      <c r="E19" s="142">
        <v>0</v>
      </c>
      <c r="F19" s="142">
        <v>0</v>
      </c>
      <c r="G19" s="362">
        <v>0</v>
      </c>
      <c r="H19" s="142">
        <v>0</v>
      </c>
      <c r="I19" s="142">
        <v>0</v>
      </c>
      <c r="J19" s="362">
        <v>0</v>
      </c>
      <c r="K19" s="142">
        <v>0</v>
      </c>
      <c r="L19" s="142">
        <v>0</v>
      </c>
      <c r="M19" s="362">
        <v>0</v>
      </c>
      <c r="N19" s="142">
        <v>9</v>
      </c>
      <c r="O19" s="142">
        <v>511</v>
      </c>
      <c r="P19" s="363">
        <v>16</v>
      </c>
      <c r="Q19" s="740" t="s">
        <v>86</v>
      </c>
      <c r="R19" s="142">
        <v>0</v>
      </c>
      <c r="S19" s="142">
        <v>0</v>
      </c>
      <c r="T19" s="362">
        <v>0</v>
      </c>
      <c r="U19" s="142">
        <v>14</v>
      </c>
      <c r="V19" s="142">
        <v>316</v>
      </c>
      <c r="W19" s="362">
        <v>218</v>
      </c>
      <c r="X19" s="142">
        <v>13</v>
      </c>
      <c r="Y19" s="142">
        <v>242</v>
      </c>
      <c r="Z19" s="362">
        <v>169</v>
      </c>
      <c r="AA19" s="142">
        <v>9</v>
      </c>
      <c r="AB19" s="142">
        <v>121</v>
      </c>
      <c r="AC19" s="363">
        <v>171</v>
      </c>
      <c r="AD19" s="740" t="s">
        <v>86</v>
      </c>
      <c r="AE19" s="142">
        <v>2</v>
      </c>
      <c r="AF19" s="142">
        <v>25</v>
      </c>
      <c r="AG19" s="362">
        <v>32</v>
      </c>
      <c r="AH19" s="142">
        <v>60</v>
      </c>
      <c r="AI19" s="142">
        <v>3302</v>
      </c>
      <c r="AJ19" s="362">
        <v>852</v>
      </c>
      <c r="AK19" s="142">
        <v>109</v>
      </c>
      <c r="AL19" s="142">
        <v>9856</v>
      </c>
      <c r="AM19" s="362">
        <v>2015</v>
      </c>
      <c r="AN19" s="142">
        <v>30</v>
      </c>
      <c r="AO19" s="142">
        <v>1046</v>
      </c>
      <c r="AP19" s="363">
        <v>566</v>
      </c>
    </row>
    <row r="20" spans="1:42" s="90" customFormat="1" ht="17.25" customHeight="1" x14ac:dyDescent="0.2">
      <c r="A20" s="740"/>
      <c r="B20" s="356">
        <v>1</v>
      </c>
      <c r="C20" s="357">
        <v>1</v>
      </c>
      <c r="D20" s="358">
        <v>1</v>
      </c>
      <c r="E20" s="99" t="s">
        <v>498</v>
      </c>
      <c r="F20" s="99" t="s">
        <v>498</v>
      </c>
      <c r="G20" s="359" t="s">
        <v>498</v>
      </c>
      <c r="H20" s="99" t="s">
        <v>498</v>
      </c>
      <c r="I20" s="99" t="s">
        <v>498</v>
      </c>
      <c r="J20" s="359" t="s">
        <v>498</v>
      </c>
      <c r="K20" s="99" t="s">
        <v>498</v>
      </c>
      <c r="L20" s="99" t="s">
        <v>498</v>
      </c>
      <c r="M20" s="359" t="s">
        <v>498</v>
      </c>
      <c r="N20" s="99">
        <v>3.6589999999999998E-2</v>
      </c>
      <c r="O20" s="99">
        <v>3.3140000000000003E-2</v>
      </c>
      <c r="P20" s="360">
        <v>3.96E-3</v>
      </c>
      <c r="Q20" s="740"/>
      <c r="R20" s="99" t="s">
        <v>498</v>
      </c>
      <c r="S20" s="99" t="s">
        <v>498</v>
      </c>
      <c r="T20" s="359" t="s">
        <v>498</v>
      </c>
      <c r="U20" s="99">
        <v>5.6910000000000002E-2</v>
      </c>
      <c r="V20" s="99">
        <v>2.0490000000000001E-2</v>
      </c>
      <c r="W20" s="359">
        <v>5.3969999999999997E-2</v>
      </c>
      <c r="X20" s="99">
        <v>5.2850000000000001E-2</v>
      </c>
      <c r="Y20" s="99">
        <v>1.5689999999999999E-2</v>
      </c>
      <c r="Z20" s="359">
        <v>4.1840000000000002E-2</v>
      </c>
      <c r="AA20" s="99">
        <v>3.6589999999999998E-2</v>
      </c>
      <c r="AB20" s="99">
        <v>7.8499999999999993E-3</v>
      </c>
      <c r="AC20" s="360">
        <v>4.2340000000000003E-2</v>
      </c>
      <c r="AD20" s="740"/>
      <c r="AE20" s="99">
        <v>8.1300000000000001E-3</v>
      </c>
      <c r="AF20" s="99">
        <v>1.6199999999999999E-3</v>
      </c>
      <c r="AG20" s="359">
        <v>7.92E-3</v>
      </c>
      <c r="AH20" s="99">
        <v>0.24390000000000001</v>
      </c>
      <c r="AI20" s="99">
        <v>0.21415000000000001</v>
      </c>
      <c r="AJ20" s="359">
        <v>0.21093999999999999</v>
      </c>
      <c r="AK20" s="99">
        <v>0.44308999999999998</v>
      </c>
      <c r="AL20" s="99">
        <v>0.63920999999999994</v>
      </c>
      <c r="AM20" s="359">
        <v>0.49889</v>
      </c>
      <c r="AN20" s="99">
        <v>0.12195</v>
      </c>
      <c r="AO20" s="99">
        <v>6.7839999999999998E-2</v>
      </c>
      <c r="AP20" s="360">
        <v>0.14013</v>
      </c>
    </row>
    <row r="21" spans="1:42" s="89" customFormat="1" ht="17.25" customHeight="1" x14ac:dyDescent="0.2">
      <c r="A21" s="740" t="s">
        <v>87</v>
      </c>
      <c r="B21" s="361">
        <v>4339</v>
      </c>
      <c r="C21" s="142">
        <v>342451</v>
      </c>
      <c r="D21" s="362">
        <v>57446</v>
      </c>
      <c r="E21" s="142">
        <v>98</v>
      </c>
      <c r="F21" s="142">
        <v>41027</v>
      </c>
      <c r="G21" s="362">
        <v>1363</v>
      </c>
      <c r="H21" s="142">
        <v>3</v>
      </c>
      <c r="I21" s="142">
        <v>37</v>
      </c>
      <c r="J21" s="362">
        <v>38</v>
      </c>
      <c r="K21" s="142">
        <v>2</v>
      </c>
      <c r="L21" s="142">
        <v>502</v>
      </c>
      <c r="M21" s="362">
        <v>21</v>
      </c>
      <c r="N21" s="142">
        <v>205</v>
      </c>
      <c r="O21" s="142">
        <v>22811</v>
      </c>
      <c r="P21" s="363">
        <v>2709</v>
      </c>
      <c r="Q21" s="740" t="s">
        <v>87</v>
      </c>
      <c r="R21" s="142">
        <v>37</v>
      </c>
      <c r="S21" s="142">
        <v>3113</v>
      </c>
      <c r="T21" s="362">
        <v>474</v>
      </c>
      <c r="U21" s="142">
        <v>508</v>
      </c>
      <c r="V21" s="142">
        <v>10569</v>
      </c>
      <c r="W21" s="362">
        <v>8204</v>
      </c>
      <c r="X21" s="142">
        <v>247</v>
      </c>
      <c r="Y21" s="142">
        <v>23952</v>
      </c>
      <c r="Z21" s="362">
        <v>2594</v>
      </c>
      <c r="AA21" s="142">
        <v>434</v>
      </c>
      <c r="AB21" s="142">
        <v>14594</v>
      </c>
      <c r="AC21" s="363">
        <v>5422</v>
      </c>
      <c r="AD21" s="740" t="s">
        <v>87</v>
      </c>
      <c r="AE21" s="142">
        <v>191</v>
      </c>
      <c r="AF21" s="142">
        <v>6704</v>
      </c>
      <c r="AG21" s="362">
        <v>2199</v>
      </c>
      <c r="AH21" s="142">
        <v>529</v>
      </c>
      <c r="AI21" s="142">
        <v>29489</v>
      </c>
      <c r="AJ21" s="362">
        <v>5575</v>
      </c>
      <c r="AK21" s="142">
        <v>1073</v>
      </c>
      <c r="AL21" s="142">
        <v>124364</v>
      </c>
      <c r="AM21" s="362">
        <v>15660</v>
      </c>
      <c r="AN21" s="142">
        <v>1012</v>
      </c>
      <c r="AO21" s="142">
        <v>65289</v>
      </c>
      <c r="AP21" s="363">
        <v>13187</v>
      </c>
    </row>
    <row r="22" spans="1:42" s="90" customFormat="1" ht="17.25" customHeight="1" x14ac:dyDescent="0.2">
      <c r="A22" s="740"/>
      <c r="B22" s="356">
        <v>1</v>
      </c>
      <c r="C22" s="357">
        <v>1</v>
      </c>
      <c r="D22" s="358">
        <v>1</v>
      </c>
      <c r="E22" s="99">
        <v>2.2589999999999999E-2</v>
      </c>
      <c r="F22" s="99">
        <v>0.1198</v>
      </c>
      <c r="G22" s="359">
        <v>2.3730000000000001E-2</v>
      </c>
      <c r="H22" s="99">
        <v>6.8999999999999997E-4</v>
      </c>
      <c r="I22" s="99">
        <v>1.1E-4</v>
      </c>
      <c r="J22" s="359">
        <v>6.6E-4</v>
      </c>
      <c r="K22" s="99">
        <v>4.6000000000000001E-4</v>
      </c>
      <c r="L22" s="99">
        <v>1.47E-3</v>
      </c>
      <c r="M22" s="359">
        <v>3.6999999999999999E-4</v>
      </c>
      <c r="N22" s="99">
        <v>4.725E-2</v>
      </c>
      <c r="O22" s="99">
        <v>6.6610000000000003E-2</v>
      </c>
      <c r="P22" s="360">
        <v>4.7160000000000001E-2</v>
      </c>
      <c r="Q22" s="740"/>
      <c r="R22" s="99">
        <v>8.5299999999999994E-3</v>
      </c>
      <c r="S22" s="99">
        <v>9.0900000000000009E-3</v>
      </c>
      <c r="T22" s="359">
        <v>8.2500000000000004E-3</v>
      </c>
      <c r="U22" s="99">
        <v>0.11708</v>
      </c>
      <c r="V22" s="99">
        <v>3.0859999999999999E-2</v>
      </c>
      <c r="W22" s="359">
        <v>0.14280999999999999</v>
      </c>
      <c r="X22" s="99">
        <v>5.6930000000000001E-2</v>
      </c>
      <c r="Y22" s="99">
        <v>6.9940000000000002E-2</v>
      </c>
      <c r="Z22" s="359">
        <v>4.5159999999999999E-2</v>
      </c>
      <c r="AA22" s="99">
        <v>0.10002</v>
      </c>
      <c r="AB22" s="99">
        <v>4.2619999999999998E-2</v>
      </c>
      <c r="AC22" s="360">
        <v>9.4380000000000006E-2</v>
      </c>
      <c r="AD22" s="740"/>
      <c r="AE22" s="99">
        <v>4.4019999999999997E-2</v>
      </c>
      <c r="AF22" s="99">
        <v>1.958E-2</v>
      </c>
      <c r="AG22" s="359">
        <v>3.8280000000000002E-2</v>
      </c>
      <c r="AH22" s="99">
        <v>0.12192</v>
      </c>
      <c r="AI22" s="99">
        <v>8.6110000000000006E-2</v>
      </c>
      <c r="AJ22" s="359">
        <v>9.7049999999999997E-2</v>
      </c>
      <c r="AK22" s="99">
        <v>0.24729000000000001</v>
      </c>
      <c r="AL22" s="99">
        <v>0.36315999999999998</v>
      </c>
      <c r="AM22" s="359">
        <v>0.27260000000000001</v>
      </c>
      <c r="AN22" s="99">
        <v>0.23322999999999999</v>
      </c>
      <c r="AO22" s="99">
        <v>0.19064999999999999</v>
      </c>
      <c r="AP22" s="360">
        <v>0.22955</v>
      </c>
    </row>
    <row r="23" spans="1:42" s="89" customFormat="1" ht="17.25" customHeight="1" x14ac:dyDescent="0.2">
      <c r="A23" s="740" t="s">
        <v>88</v>
      </c>
      <c r="B23" s="361">
        <v>6835</v>
      </c>
      <c r="C23" s="142">
        <v>435234</v>
      </c>
      <c r="D23" s="362">
        <v>109726</v>
      </c>
      <c r="E23" s="142">
        <v>47</v>
      </c>
      <c r="F23" s="142">
        <v>17543</v>
      </c>
      <c r="G23" s="362">
        <v>433</v>
      </c>
      <c r="H23" s="142">
        <v>4</v>
      </c>
      <c r="I23" s="142">
        <v>51</v>
      </c>
      <c r="J23" s="362">
        <v>66</v>
      </c>
      <c r="K23" s="142">
        <v>3</v>
      </c>
      <c r="L23" s="142">
        <v>30</v>
      </c>
      <c r="M23" s="362">
        <v>32</v>
      </c>
      <c r="N23" s="142">
        <v>185</v>
      </c>
      <c r="O23" s="142">
        <v>4403</v>
      </c>
      <c r="P23" s="363">
        <v>3501</v>
      </c>
      <c r="Q23" s="740" t="s">
        <v>88</v>
      </c>
      <c r="R23" s="142">
        <v>149</v>
      </c>
      <c r="S23" s="142">
        <v>9568</v>
      </c>
      <c r="T23" s="362">
        <v>2010</v>
      </c>
      <c r="U23" s="142">
        <v>1053</v>
      </c>
      <c r="V23" s="142">
        <v>22196</v>
      </c>
      <c r="W23" s="362">
        <v>23042</v>
      </c>
      <c r="X23" s="142">
        <v>501</v>
      </c>
      <c r="Y23" s="142">
        <v>8904</v>
      </c>
      <c r="Z23" s="362">
        <v>5147</v>
      </c>
      <c r="AA23" s="142">
        <v>412</v>
      </c>
      <c r="AB23" s="142">
        <v>15910</v>
      </c>
      <c r="AC23" s="363">
        <v>7245</v>
      </c>
      <c r="AD23" s="740" t="s">
        <v>88</v>
      </c>
      <c r="AE23" s="142">
        <v>47</v>
      </c>
      <c r="AF23" s="142">
        <v>1331</v>
      </c>
      <c r="AG23" s="362">
        <v>1098</v>
      </c>
      <c r="AH23" s="142">
        <v>560</v>
      </c>
      <c r="AI23" s="142">
        <v>18065</v>
      </c>
      <c r="AJ23" s="362">
        <v>8491</v>
      </c>
      <c r="AK23" s="142">
        <v>3167</v>
      </c>
      <c r="AL23" s="142">
        <v>314422</v>
      </c>
      <c r="AM23" s="362">
        <v>46623</v>
      </c>
      <c r="AN23" s="142">
        <v>707</v>
      </c>
      <c r="AO23" s="142">
        <v>22811</v>
      </c>
      <c r="AP23" s="363">
        <v>12038</v>
      </c>
    </row>
    <row r="24" spans="1:42" s="90" customFormat="1" ht="17.25" customHeight="1" x14ac:dyDescent="0.2">
      <c r="A24" s="740"/>
      <c r="B24" s="356">
        <v>1</v>
      </c>
      <c r="C24" s="357">
        <v>1</v>
      </c>
      <c r="D24" s="358">
        <v>1</v>
      </c>
      <c r="E24" s="99">
        <v>6.8799999999999998E-3</v>
      </c>
      <c r="F24" s="99">
        <v>4.0309999999999999E-2</v>
      </c>
      <c r="G24" s="359">
        <v>3.9500000000000004E-3</v>
      </c>
      <c r="H24" s="99">
        <v>5.9000000000000003E-4</v>
      </c>
      <c r="I24" s="99">
        <v>1.2E-4</v>
      </c>
      <c r="J24" s="359">
        <v>5.9999999999999995E-4</v>
      </c>
      <c r="K24" s="99">
        <v>4.4000000000000002E-4</v>
      </c>
      <c r="L24" s="99">
        <v>6.9999999999999994E-5</v>
      </c>
      <c r="M24" s="359">
        <v>2.9E-4</v>
      </c>
      <c r="N24" s="99">
        <v>2.707E-2</v>
      </c>
      <c r="O24" s="99">
        <v>1.0120000000000001E-2</v>
      </c>
      <c r="P24" s="360">
        <v>3.1910000000000001E-2</v>
      </c>
      <c r="Q24" s="740"/>
      <c r="R24" s="99">
        <v>2.18E-2</v>
      </c>
      <c r="S24" s="99">
        <v>2.198E-2</v>
      </c>
      <c r="T24" s="359">
        <v>1.8319999999999999E-2</v>
      </c>
      <c r="U24" s="99">
        <v>0.15406</v>
      </c>
      <c r="V24" s="99">
        <v>5.0999999999999997E-2</v>
      </c>
      <c r="W24" s="359">
        <v>0.21</v>
      </c>
      <c r="X24" s="99">
        <v>7.3300000000000004E-2</v>
      </c>
      <c r="Y24" s="99">
        <v>2.0459999999999999E-2</v>
      </c>
      <c r="Z24" s="359">
        <v>4.691E-2</v>
      </c>
      <c r="AA24" s="99">
        <v>6.028E-2</v>
      </c>
      <c r="AB24" s="99">
        <v>3.6560000000000002E-2</v>
      </c>
      <c r="AC24" s="360">
        <v>6.6030000000000005E-2</v>
      </c>
      <c r="AD24" s="740"/>
      <c r="AE24" s="99">
        <v>6.8799999999999998E-3</v>
      </c>
      <c r="AF24" s="99">
        <v>3.0599999999999998E-3</v>
      </c>
      <c r="AG24" s="359">
        <v>1.001E-2</v>
      </c>
      <c r="AH24" s="99">
        <v>8.1930000000000003E-2</v>
      </c>
      <c r="AI24" s="99">
        <v>4.1509999999999998E-2</v>
      </c>
      <c r="AJ24" s="359">
        <v>7.7380000000000004E-2</v>
      </c>
      <c r="AK24" s="99">
        <v>0.46334999999999998</v>
      </c>
      <c r="AL24" s="99">
        <v>0.72241999999999995</v>
      </c>
      <c r="AM24" s="359">
        <v>0.4249</v>
      </c>
      <c r="AN24" s="99">
        <v>0.10344</v>
      </c>
      <c r="AO24" s="99">
        <v>5.2409999999999998E-2</v>
      </c>
      <c r="AP24" s="360">
        <v>0.10971</v>
      </c>
    </row>
    <row r="25" spans="1:42" s="89" customFormat="1" ht="17.25" customHeight="1" x14ac:dyDescent="0.2">
      <c r="A25" s="740" t="s">
        <v>89</v>
      </c>
      <c r="B25" s="361">
        <v>1792</v>
      </c>
      <c r="C25" s="142">
        <v>107346</v>
      </c>
      <c r="D25" s="362">
        <v>23383</v>
      </c>
      <c r="E25" s="142">
        <v>2</v>
      </c>
      <c r="F25" s="142">
        <v>384</v>
      </c>
      <c r="G25" s="362">
        <v>10</v>
      </c>
      <c r="H25" s="142">
        <v>2</v>
      </c>
      <c r="I25" s="142">
        <v>3</v>
      </c>
      <c r="J25" s="362">
        <v>61</v>
      </c>
      <c r="K25" s="142">
        <v>9</v>
      </c>
      <c r="L25" s="142">
        <v>27</v>
      </c>
      <c r="M25" s="362">
        <v>49</v>
      </c>
      <c r="N25" s="142">
        <v>31</v>
      </c>
      <c r="O25" s="142">
        <v>1357</v>
      </c>
      <c r="P25" s="363">
        <v>257</v>
      </c>
      <c r="Q25" s="740" t="s">
        <v>89</v>
      </c>
      <c r="R25" s="142">
        <v>18</v>
      </c>
      <c r="S25" s="142">
        <v>1695</v>
      </c>
      <c r="T25" s="362">
        <v>224</v>
      </c>
      <c r="U25" s="142">
        <v>152</v>
      </c>
      <c r="V25" s="142">
        <v>2172</v>
      </c>
      <c r="W25" s="362">
        <v>2725</v>
      </c>
      <c r="X25" s="142">
        <v>216</v>
      </c>
      <c r="Y25" s="142">
        <v>3954</v>
      </c>
      <c r="Z25" s="362">
        <v>2034</v>
      </c>
      <c r="AA25" s="142">
        <v>112</v>
      </c>
      <c r="AB25" s="142">
        <v>6311</v>
      </c>
      <c r="AC25" s="363">
        <v>1930</v>
      </c>
      <c r="AD25" s="740" t="s">
        <v>89</v>
      </c>
      <c r="AE25" s="142">
        <v>15</v>
      </c>
      <c r="AF25" s="142">
        <v>420</v>
      </c>
      <c r="AG25" s="362">
        <v>205</v>
      </c>
      <c r="AH25" s="142">
        <v>219</v>
      </c>
      <c r="AI25" s="142">
        <v>8114</v>
      </c>
      <c r="AJ25" s="362">
        <v>2742</v>
      </c>
      <c r="AK25" s="142">
        <v>803</v>
      </c>
      <c r="AL25" s="142">
        <v>74779</v>
      </c>
      <c r="AM25" s="362">
        <v>9969</v>
      </c>
      <c r="AN25" s="142">
        <v>213</v>
      </c>
      <c r="AO25" s="142">
        <v>8130</v>
      </c>
      <c r="AP25" s="363">
        <v>3177</v>
      </c>
    </row>
    <row r="26" spans="1:42" s="90" customFormat="1" ht="17.25" customHeight="1" x14ac:dyDescent="0.2">
      <c r="A26" s="740"/>
      <c r="B26" s="356">
        <v>1</v>
      </c>
      <c r="C26" s="357">
        <v>1</v>
      </c>
      <c r="D26" s="358">
        <v>1</v>
      </c>
      <c r="E26" s="99">
        <v>1.1199999999999999E-3</v>
      </c>
      <c r="F26" s="99">
        <v>3.5799999999999998E-3</v>
      </c>
      <c r="G26" s="359">
        <v>4.2999999999999999E-4</v>
      </c>
      <c r="H26" s="99">
        <v>1.1199999999999999E-3</v>
      </c>
      <c r="I26" s="99">
        <v>3.0000000000000001E-5</v>
      </c>
      <c r="J26" s="359">
        <v>2.6099999999999999E-3</v>
      </c>
      <c r="K26" s="99">
        <v>5.0200000000000002E-3</v>
      </c>
      <c r="L26" s="99">
        <v>2.5000000000000001E-4</v>
      </c>
      <c r="M26" s="359">
        <v>2.0999999999999999E-3</v>
      </c>
      <c r="N26" s="99">
        <v>1.7299999999999999E-2</v>
      </c>
      <c r="O26" s="99">
        <v>1.264E-2</v>
      </c>
      <c r="P26" s="360">
        <v>1.099E-2</v>
      </c>
      <c r="Q26" s="740"/>
      <c r="R26" s="99">
        <v>1.004E-2</v>
      </c>
      <c r="S26" s="99">
        <v>1.5789999999999998E-2</v>
      </c>
      <c r="T26" s="359">
        <v>9.58E-3</v>
      </c>
      <c r="U26" s="99">
        <v>8.4820000000000007E-2</v>
      </c>
      <c r="V26" s="99">
        <v>2.0230000000000001E-2</v>
      </c>
      <c r="W26" s="359">
        <v>0.11654</v>
      </c>
      <c r="X26" s="99">
        <v>0.12053999999999999</v>
      </c>
      <c r="Y26" s="99">
        <v>3.6830000000000002E-2</v>
      </c>
      <c r="Z26" s="359">
        <v>8.6989999999999998E-2</v>
      </c>
      <c r="AA26" s="99">
        <v>6.25E-2</v>
      </c>
      <c r="AB26" s="99">
        <v>5.8790000000000002E-2</v>
      </c>
      <c r="AC26" s="360">
        <v>8.2540000000000002E-2</v>
      </c>
      <c r="AD26" s="740"/>
      <c r="AE26" s="99">
        <v>8.3700000000000007E-3</v>
      </c>
      <c r="AF26" s="99">
        <v>3.9100000000000003E-3</v>
      </c>
      <c r="AG26" s="359">
        <v>8.77E-3</v>
      </c>
      <c r="AH26" s="99">
        <v>0.12221</v>
      </c>
      <c r="AI26" s="99">
        <v>7.5590000000000004E-2</v>
      </c>
      <c r="AJ26" s="359">
        <v>0.11726</v>
      </c>
      <c r="AK26" s="99">
        <v>0.4481</v>
      </c>
      <c r="AL26" s="99">
        <v>0.69662000000000002</v>
      </c>
      <c r="AM26" s="359">
        <v>0.42634</v>
      </c>
      <c r="AN26" s="99">
        <v>0.11885999999999999</v>
      </c>
      <c r="AO26" s="99">
        <v>7.5740000000000002E-2</v>
      </c>
      <c r="AP26" s="360">
        <v>0.13586999999999999</v>
      </c>
    </row>
    <row r="27" spans="1:42" s="89" customFormat="1" ht="17.25" customHeight="1" x14ac:dyDescent="0.2">
      <c r="A27" s="740" t="s">
        <v>90</v>
      </c>
      <c r="B27" s="361">
        <v>630</v>
      </c>
      <c r="C27" s="142">
        <v>23238</v>
      </c>
      <c r="D27" s="362">
        <v>7834</v>
      </c>
      <c r="E27" s="142">
        <v>0</v>
      </c>
      <c r="F27" s="142">
        <v>0</v>
      </c>
      <c r="G27" s="362">
        <v>0</v>
      </c>
      <c r="H27" s="142">
        <v>0</v>
      </c>
      <c r="I27" s="142">
        <v>0</v>
      </c>
      <c r="J27" s="362">
        <v>0</v>
      </c>
      <c r="K27" s="142">
        <v>0</v>
      </c>
      <c r="L27" s="142">
        <v>0</v>
      </c>
      <c r="M27" s="362">
        <v>0</v>
      </c>
      <c r="N27" s="142">
        <v>4</v>
      </c>
      <c r="O27" s="142">
        <v>41</v>
      </c>
      <c r="P27" s="363">
        <v>47</v>
      </c>
      <c r="Q27" s="740" t="s">
        <v>90</v>
      </c>
      <c r="R27" s="142">
        <v>44</v>
      </c>
      <c r="S27" s="142">
        <v>617</v>
      </c>
      <c r="T27" s="362">
        <v>256</v>
      </c>
      <c r="U27" s="142">
        <v>149</v>
      </c>
      <c r="V27" s="142">
        <v>4741</v>
      </c>
      <c r="W27" s="362">
        <v>2778</v>
      </c>
      <c r="X27" s="142">
        <v>26</v>
      </c>
      <c r="Y27" s="142">
        <v>451</v>
      </c>
      <c r="Z27" s="362">
        <v>227</v>
      </c>
      <c r="AA27" s="142">
        <v>28</v>
      </c>
      <c r="AB27" s="142">
        <v>453</v>
      </c>
      <c r="AC27" s="363">
        <v>378</v>
      </c>
      <c r="AD27" s="740" t="s">
        <v>90</v>
      </c>
      <c r="AE27" s="142">
        <v>1</v>
      </c>
      <c r="AF27" s="142">
        <v>6</v>
      </c>
      <c r="AG27" s="362">
        <v>50</v>
      </c>
      <c r="AH27" s="142">
        <v>132</v>
      </c>
      <c r="AI27" s="142">
        <v>2198</v>
      </c>
      <c r="AJ27" s="362">
        <v>1336</v>
      </c>
      <c r="AK27" s="142">
        <v>181</v>
      </c>
      <c r="AL27" s="142">
        <v>13029</v>
      </c>
      <c r="AM27" s="362">
        <v>2374</v>
      </c>
      <c r="AN27" s="142">
        <v>65</v>
      </c>
      <c r="AO27" s="142">
        <v>1702</v>
      </c>
      <c r="AP27" s="363">
        <v>388</v>
      </c>
    </row>
    <row r="28" spans="1:42" s="90" customFormat="1" ht="17.25" customHeight="1" x14ac:dyDescent="0.2">
      <c r="A28" s="740"/>
      <c r="B28" s="356">
        <v>1</v>
      </c>
      <c r="C28" s="357">
        <v>1</v>
      </c>
      <c r="D28" s="358">
        <v>1</v>
      </c>
      <c r="E28" s="99" t="s">
        <v>498</v>
      </c>
      <c r="F28" s="99" t="s">
        <v>498</v>
      </c>
      <c r="G28" s="359" t="s">
        <v>498</v>
      </c>
      <c r="H28" s="99" t="s">
        <v>498</v>
      </c>
      <c r="I28" s="99" t="s">
        <v>498</v>
      </c>
      <c r="J28" s="359" t="s">
        <v>498</v>
      </c>
      <c r="K28" s="99" t="s">
        <v>498</v>
      </c>
      <c r="L28" s="99" t="s">
        <v>498</v>
      </c>
      <c r="M28" s="359" t="s">
        <v>498</v>
      </c>
      <c r="N28" s="99">
        <v>6.3499999999999997E-3</v>
      </c>
      <c r="O28" s="99">
        <v>1.7600000000000001E-3</v>
      </c>
      <c r="P28" s="360">
        <v>6.0000000000000001E-3</v>
      </c>
      <c r="Q28" s="740"/>
      <c r="R28" s="99">
        <v>6.9839999999999999E-2</v>
      </c>
      <c r="S28" s="99">
        <v>2.6550000000000001E-2</v>
      </c>
      <c r="T28" s="359">
        <v>3.2680000000000001E-2</v>
      </c>
      <c r="U28" s="99">
        <v>0.23651</v>
      </c>
      <c r="V28" s="99">
        <v>0.20402000000000001</v>
      </c>
      <c r="W28" s="359">
        <v>0.35460999999999998</v>
      </c>
      <c r="X28" s="99">
        <v>4.1270000000000001E-2</v>
      </c>
      <c r="Y28" s="99">
        <v>1.941E-2</v>
      </c>
      <c r="Z28" s="359">
        <v>2.8979999999999999E-2</v>
      </c>
      <c r="AA28" s="99">
        <v>4.444E-2</v>
      </c>
      <c r="AB28" s="99">
        <v>1.949E-2</v>
      </c>
      <c r="AC28" s="360">
        <v>4.8250000000000001E-2</v>
      </c>
      <c r="AD28" s="740"/>
      <c r="AE28" s="99">
        <v>1.5900000000000001E-3</v>
      </c>
      <c r="AF28" s="99">
        <v>2.5999999999999998E-4</v>
      </c>
      <c r="AG28" s="359">
        <v>6.3800000000000003E-3</v>
      </c>
      <c r="AH28" s="99">
        <v>0.20952000000000001</v>
      </c>
      <c r="AI28" s="99">
        <v>9.4589999999999994E-2</v>
      </c>
      <c r="AJ28" s="359">
        <v>0.17054</v>
      </c>
      <c r="AK28" s="99">
        <v>0.2873</v>
      </c>
      <c r="AL28" s="99">
        <v>0.56067999999999996</v>
      </c>
      <c r="AM28" s="359">
        <v>0.30303999999999998</v>
      </c>
      <c r="AN28" s="99">
        <v>0.10317</v>
      </c>
      <c r="AO28" s="99">
        <v>7.324E-2</v>
      </c>
      <c r="AP28" s="360">
        <v>4.9529999999999998E-2</v>
      </c>
    </row>
    <row r="29" spans="1:42" s="89" customFormat="1" ht="17.25" customHeight="1" x14ac:dyDescent="0.2">
      <c r="A29" s="740" t="s">
        <v>91</v>
      </c>
      <c r="B29" s="361">
        <v>474</v>
      </c>
      <c r="C29" s="142">
        <v>15923</v>
      </c>
      <c r="D29" s="362">
        <v>6410</v>
      </c>
      <c r="E29" s="142">
        <v>3</v>
      </c>
      <c r="F29" s="142">
        <v>36</v>
      </c>
      <c r="G29" s="362">
        <v>31</v>
      </c>
      <c r="H29" s="142">
        <v>0</v>
      </c>
      <c r="I29" s="142">
        <v>0</v>
      </c>
      <c r="J29" s="362">
        <v>0</v>
      </c>
      <c r="K29" s="142">
        <v>0</v>
      </c>
      <c r="L29" s="142">
        <v>0</v>
      </c>
      <c r="M29" s="362">
        <v>0</v>
      </c>
      <c r="N29" s="142">
        <v>17</v>
      </c>
      <c r="O29" s="142">
        <v>239</v>
      </c>
      <c r="P29" s="363">
        <v>691</v>
      </c>
      <c r="Q29" s="740" t="s">
        <v>91</v>
      </c>
      <c r="R29" s="142">
        <v>1</v>
      </c>
      <c r="S29" s="142">
        <v>3</v>
      </c>
      <c r="T29" s="362">
        <v>5</v>
      </c>
      <c r="U29" s="142">
        <v>82</v>
      </c>
      <c r="V29" s="142">
        <v>1405</v>
      </c>
      <c r="W29" s="362">
        <v>900</v>
      </c>
      <c r="X29" s="142">
        <v>49</v>
      </c>
      <c r="Y29" s="142">
        <v>1558</v>
      </c>
      <c r="Z29" s="362">
        <v>523</v>
      </c>
      <c r="AA29" s="142">
        <v>52</v>
      </c>
      <c r="AB29" s="142">
        <v>546</v>
      </c>
      <c r="AC29" s="363">
        <v>728</v>
      </c>
      <c r="AD29" s="740" t="s">
        <v>91</v>
      </c>
      <c r="AE29" s="142">
        <v>7</v>
      </c>
      <c r="AF29" s="142">
        <v>518</v>
      </c>
      <c r="AG29" s="362">
        <v>98</v>
      </c>
      <c r="AH29" s="142">
        <v>85</v>
      </c>
      <c r="AI29" s="142">
        <v>2014</v>
      </c>
      <c r="AJ29" s="362">
        <v>861</v>
      </c>
      <c r="AK29" s="142">
        <v>108</v>
      </c>
      <c r="AL29" s="142">
        <v>7107</v>
      </c>
      <c r="AM29" s="362">
        <v>1839</v>
      </c>
      <c r="AN29" s="142">
        <v>70</v>
      </c>
      <c r="AO29" s="142">
        <v>2497</v>
      </c>
      <c r="AP29" s="363">
        <v>734</v>
      </c>
    </row>
    <row r="30" spans="1:42" s="90" customFormat="1" ht="17.25" customHeight="1" x14ac:dyDescent="0.2">
      <c r="A30" s="740"/>
      <c r="B30" s="356">
        <v>1</v>
      </c>
      <c r="C30" s="357">
        <v>1</v>
      </c>
      <c r="D30" s="358">
        <v>1</v>
      </c>
      <c r="E30" s="99">
        <v>6.3299999999999997E-3</v>
      </c>
      <c r="F30" s="99">
        <v>2.2599999999999999E-3</v>
      </c>
      <c r="G30" s="359">
        <v>4.8399999999999997E-3</v>
      </c>
      <c r="H30" s="99" t="s">
        <v>498</v>
      </c>
      <c r="I30" s="99" t="s">
        <v>498</v>
      </c>
      <c r="J30" s="359" t="s">
        <v>498</v>
      </c>
      <c r="K30" s="99" t="s">
        <v>498</v>
      </c>
      <c r="L30" s="99" t="s">
        <v>498</v>
      </c>
      <c r="M30" s="359" t="s">
        <v>498</v>
      </c>
      <c r="N30" s="99">
        <v>3.5860000000000003E-2</v>
      </c>
      <c r="O30" s="99">
        <v>1.5010000000000001E-2</v>
      </c>
      <c r="P30" s="360">
        <v>0.10780000000000001</v>
      </c>
      <c r="Q30" s="740"/>
      <c r="R30" s="99">
        <v>2.1099999999999999E-3</v>
      </c>
      <c r="S30" s="99">
        <v>1.9000000000000001E-4</v>
      </c>
      <c r="T30" s="359">
        <v>7.7999999999999999E-4</v>
      </c>
      <c r="U30" s="99">
        <v>0.17299999999999999</v>
      </c>
      <c r="V30" s="99">
        <v>8.8239999999999999E-2</v>
      </c>
      <c r="W30" s="359">
        <v>0.14041000000000001</v>
      </c>
      <c r="X30" s="99">
        <v>0.10338</v>
      </c>
      <c r="Y30" s="99">
        <v>9.7850000000000006E-2</v>
      </c>
      <c r="Z30" s="359">
        <v>8.1589999999999996E-2</v>
      </c>
      <c r="AA30" s="99">
        <v>0.10970000000000001</v>
      </c>
      <c r="AB30" s="99">
        <v>3.4290000000000001E-2</v>
      </c>
      <c r="AC30" s="360">
        <v>0.11357</v>
      </c>
      <c r="AD30" s="740"/>
      <c r="AE30" s="99">
        <v>1.477E-2</v>
      </c>
      <c r="AF30" s="99">
        <v>3.2530000000000003E-2</v>
      </c>
      <c r="AG30" s="359">
        <v>1.529E-2</v>
      </c>
      <c r="AH30" s="99">
        <v>0.17932000000000001</v>
      </c>
      <c r="AI30" s="99">
        <v>0.12648000000000001</v>
      </c>
      <c r="AJ30" s="359">
        <v>0.13431999999999999</v>
      </c>
      <c r="AK30" s="99">
        <v>0.22785</v>
      </c>
      <c r="AL30" s="99">
        <v>0.44634000000000001</v>
      </c>
      <c r="AM30" s="359">
        <v>0.28689999999999999</v>
      </c>
      <c r="AN30" s="99">
        <v>0.14768000000000001</v>
      </c>
      <c r="AO30" s="99">
        <v>0.15681999999999999</v>
      </c>
      <c r="AP30" s="360">
        <v>0.11451</v>
      </c>
    </row>
    <row r="31" spans="1:42" s="89" customFormat="1" ht="17.25" customHeight="1" x14ac:dyDescent="0.2">
      <c r="A31" s="740" t="s">
        <v>92</v>
      </c>
      <c r="B31" s="361">
        <v>512</v>
      </c>
      <c r="C31" s="142">
        <v>46397</v>
      </c>
      <c r="D31" s="362">
        <v>6934</v>
      </c>
      <c r="E31" s="142">
        <v>0</v>
      </c>
      <c r="F31" s="142">
        <v>0</v>
      </c>
      <c r="G31" s="362">
        <v>0</v>
      </c>
      <c r="H31" s="142">
        <v>0</v>
      </c>
      <c r="I31" s="142">
        <v>0</v>
      </c>
      <c r="J31" s="362">
        <v>0</v>
      </c>
      <c r="K31" s="142">
        <v>0</v>
      </c>
      <c r="L31" s="142">
        <v>0</v>
      </c>
      <c r="M31" s="362">
        <v>0</v>
      </c>
      <c r="N31" s="142">
        <v>1</v>
      </c>
      <c r="O31" s="142">
        <v>20</v>
      </c>
      <c r="P31" s="363">
        <v>7</v>
      </c>
      <c r="Q31" s="740" t="s">
        <v>92</v>
      </c>
      <c r="R31" s="142">
        <v>2</v>
      </c>
      <c r="S31" s="142">
        <v>11</v>
      </c>
      <c r="T31" s="362">
        <v>14</v>
      </c>
      <c r="U31" s="142">
        <v>26</v>
      </c>
      <c r="V31" s="142">
        <v>215</v>
      </c>
      <c r="W31" s="362">
        <v>422</v>
      </c>
      <c r="X31" s="142">
        <v>35</v>
      </c>
      <c r="Y31" s="142">
        <v>709</v>
      </c>
      <c r="Z31" s="362">
        <v>253</v>
      </c>
      <c r="AA31" s="142">
        <v>13</v>
      </c>
      <c r="AB31" s="142">
        <v>159</v>
      </c>
      <c r="AC31" s="363">
        <v>275</v>
      </c>
      <c r="AD31" s="740" t="s">
        <v>92</v>
      </c>
      <c r="AE31" s="142">
        <v>3</v>
      </c>
      <c r="AF31" s="142">
        <v>32</v>
      </c>
      <c r="AG31" s="362">
        <v>49</v>
      </c>
      <c r="AH31" s="142">
        <v>1</v>
      </c>
      <c r="AI31" s="142">
        <v>4</v>
      </c>
      <c r="AJ31" s="362">
        <v>9</v>
      </c>
      <c r="AK31" s="142">
        <v>381</v>
      </c>
      <c r="AL31" s="142">
        <v>43334</v>
      </c>
      <c r="AM31" s="362">
        <v>5441</v>
      </c>
      <c r="AN31" s="142">
        <v>50</v>
      </c>
      <c r="AO31" s="142">
        <v>1913</v>
      </c>
      <c r="AP31" s="363">
        <v>464</v>
      </c>
    </row>
    <row r="32" spans="1:42" s="90" customFormat="1" ht="17.25" customHeight="1" x14ac:dyDescent="0.2">
      <c r="A32" s="740"/>
      <c r="B32" s="356">
        <v>1</v>
      </c>
      <c r="C32" s="357">
        <v>1</v>
      </c>
      <c r="D32" s="358">
        <v>1</v>
      </c>
      <c r="E32" s="99" t="s">
        <v>498</v>
      </c>
      <c r="F32" s="99" t="s">
        <v>498</v>
      </c>
      <c r="G32" s="359" t="s">
        <v>498</v>
      </c>
      <c r="H32" s="99" t="s">
        <v>498</v>
      </c>
      <c r="I32" s="99" t="s">
        <v>498</v>
      </c>
      <c r="J32" s="359" t="s">
        <v>498</v>
      </c>
      <c r="K32" s="99" t="s">
        <v>498</v>
      </c>
      <c r="L32" s="99" t="s">
        <v>498</v>
      </c>
      <c r="M32" s="359" t="s">
        <v>498</v>
      </c>
      <c r="N32" s="99">
        <v>1.9499999999999999E-3</v>
      </c>
      <c r="O32" s="99">
        <v>4.2999999999999999E-4</v>
      </c>
      <c r="P32" s="360">
        <v>1.01E-3</v>
      </c>
      <c r="Q32" s="740"/>
      <c r="R32" s="99">
        <v>3.9100000000000003E-3</v>
      </c>
      <c r="S32" s="99">
        <v>2.4000000000000001E-4</v>
      </c>
      <c r="T32" s="359">
        <v>2.0200000000000001E-3</v>
      </c>
      <c r="U32" s="99">
        <v>5.0779999999999999E-2</v>
      </c>
      <c r="V32" s="99">
        <v>4.6299999999999996E-3</v>
      </c>
      <c r="W32" s="359">
        <v>6.0859999999999997E-2</v>
      </c>
      <c r="X32" s="99">
        <v>6.8360000000000004E-2</v>
      </c>
      <c r="Y32" s="99">
        <v>1.528E-2</v>
      </c>
      <c r="Z32" s="359">
        <v>3.6490000000000002E-2</v>
      </c>
      <c r="AA32" s="99">
        <v>2.5389999999999999E-2</v>
      </c>
      <c r="AB32" s="99">
        <v>3.4299999999999999E-3</v>
      </c>
      <c r="AC32" s="360">
        <v>3.9660000000000001E-2</v>
      </c>
      <c r="AD32" s="740"/>
      <c r="AE32" s="99">
        <v>5.8599999999999998E-3</v>
      </c>
      <c r="AF32" s="99">
        <v>6.8999999999999997E-4</v>
      </c>
      <c r="AG32" s="359">
        <v>7.0699999999999999E-3</v>
      </c>
      <c r="AH32" s="99">
        <v>1.9499999999999999E-3</v>
      </c>
      <c r="AI32" s="99">
        <v>9.0000000000000006E-5</v>
      </c>
      <c r="AJ32" s="359">
        <v>1.2999999999999999E-3</v>
      </c>
      <c r="AK32" s="99">
        <v>0.74414000000000002</v>
      </c>
      <c r="AL32" s="99">
        <v>0.93398000000000003</v>
      </c>
      <c r="AM32" s="359">
        <v>0.78468000000000004</v>
      </c>
      <c r="AN32" s="99">
        <v>9.7659999999999997E-2</v>
      </c>
      <c r="AO32" s="99">
        <v>4.1230000000000003E-2</v>
      </c>
      <c r="AP32" s="360">
        <v>6.6919999999999993E-2</v>
      </c>
    </row>
    <row r="33" spans="1:42" s="89" customFormat="1" ht="17.25" customHeight="1" x14ac:dyDescent="0.2">
      <c r="A33" s="740" t="s">
        <v>93</v>
      </c>
      <c r="B33" s="361">
        <v>1330</v>
      </c>
      <c r="C33" s="142">
        <v>80296</v>
      </c>
      <c r="D33" s="362">
        <v>18931</v>
      </c>
      <c r="E33" s="142">
        <v>31</v>
      </c>
      <c r="F33" s="142">
        <v>4496</v>
      </c>
      <c r="G33" s="362">
        <v>528</v>
      </c>
      <c r="H33" s="142">
        <v>1</v>
      </c>
      <c r="I33" s="142">
        <v>45</v>
      </c>
      <c r="J33" s="362">
        <v>9</v>
      </c>
      <c r="K33" s="142">
        <v>1</v>
      </c>
      <c r="L33" s="142">
        <v>10</v>
      </c>
      <c r="M33" s="362">
        <v>68</v>
      </c>
      <c r="N33" s="142">
        <v>32</v>
      </c>
      <c r="O33" s="142">
        <v>650</v>
      </c>
      <c r="P33" s="363">
        <v>417</v>
      </c>
      <c r="Q33" s="740" t="s">
        <v>93</v>
      </c>
      <c r="R33" s="142">
        <v>29</v>
      </c>
      <c r="S33" s="142">
        <v>639</v>
      </c>
      <c r="T33" s="362">
        <v>306</v>
      </c>
      <c r="U33" s="142">
        <v>165</v>
      </c>
      <c r="V33" s="142">
        <v>3101</v>
      </c>
      <c r="W33" s="362">
        <v>1832</v>
      </c>
      <c r="X33" s="142">
        <v>178</v>
      </c>
      <c r="Y33" s="142">
        <v>3919</v>
      </c>
      <c r="Z33" s="362">
        <v>1106</v>
      </c>
      <c r="AA33" s="142">
        <v>144</v>
      </c>
      <c r="AB33" s="142">
        <v>2451</v>
      </c>
      <c r="AC33" s="363">
        <v>2233</v>
      </c>
      <c r="AD33" s="740" t="s">
        <v>93</v>
      </c>
      <c r="AE33" s="142">
        <v>12</v>
      </c>
      <c r="AF33" s="142">
        <v>161</v>
      </c>
      <c r="AG33" s="362">
        <v>844</v>
      </c>
      <c r="AH33" s="142">
        <v>44</v>
      </c>
      <c r="AI33" s="142">
        <v>6606</v>
      </c>
      <c r="AJ33" s="362">
        <v>890</v>
      </c>
      <c r="AK33" s="142">
        <v>580</v>
      </c>
      <c r="AL33" s="142">
        <v>54174</v>
      </c>
      <c r="AM33" s="362">
        <v>8249</v>
      </c>
      <c r="AN33" s="142">
        <v>113</v>
      </c>
      <c r="AO33" s="142">
        <v>4044</v>
      </c>
      <c r="AP33" s="363">
        <v>2449</v>
      </c>
    </row>
    <row r="34" spans="1:42" s="90" customFormat="1" ht="17.25" customHeight="1" x14ac:dyDescent="0.2">
      <c r="A34" s="740"/>
      <c r="B34" s="356">
        <v>1</v>
      </c>
      <c r="C34" s="357">
        <v>1</v>
      </c>
      <c r="D34" s="358">
        <v>1</v>
      </c>
      <c r="E34" s="99">
        <v>2.3310000000000001E-2</v>
      </c>
      <c r="F34" s="99">
        <v>5.5989999999999998E-2</v>
      </c>
      <c r="G34" s="359">
        <v>2.7890000000000002E-2</v>
      </c>
      <c r="H34" s="99">
        <v>7.5000000000000002E-4</v>
      </c>
      <c r="I34" s="99">
        <v>5.5999999999999995E-4</v>
      </c>
      <c r="J34" s="359">
        <v>4.8000000000000001E-4</v>
      </c>
      <c r="K34" s="99">
        <v>7.5000000000000002E-4</v>
      </c>
      <c r="L34" s="99">
        <v>1.2E-4</v>
      </c>
      <c r="M34" s="359">
        <v>3.5899999999999999E-3</v>
      </c>
      <c r="N34" s="99">
        <v>2.4060000000000002E-2</v>
      </c>
      <c r="O34" s="99">
        <v>8.0999999999999996E-3</v>
      </c>
      <c r="P34" s="360">
        <v>2.2030000000000001E-2</v>
      </c>
      <c r="Q34" s="740"/>
      <c r="R34" s="99">
        <v>2.18E-2</v>
      </c>
      <c r="S34" s="99">
        <v>7.9600000000000001E-3</v>
      </c>
      <c r="T34" s="359">
        <v>1.6160000000000001E-2</v>
      </c>
      <c r="U34" s="99">
        <v>0.12406</v>
      </c>
      <c r="V34" s="99">
        <v>3.8620000000000002E-2</v>
      </c>
      <c r="W34" s="359">
        <v>9.6769999999999995E-2</v>
      </c>
      <c r="X34" s="99">
        <v>0.13383</v>
      </c>
      <c r="Y34" s="99">
        <v>4.8809999999999999E-2</v>
      </c>
      <c r="Z34" s="359">
        <v>5.842E-2</v>
      </c>
      <c r="AA34" s="99">
        <v>0.10827000000000001</v>
      </c>
      <c r="AB34" s="99">
        <v>3.0519999999999999E-2</v>
      </c>
      <c r="AC34" s="360">
        <v>0.11795</v>
      </c>
      <c r="AD34" s="740"/>
      <c r="AE34" s="99">
        <v>9.0200000000000002E-3</v>
      </c>
      <c r="AF34" s="99">
        <v>2.0100000000000001E-3</v>
      </c>
      <c r="AG34" s="359">
        <v>4.4580000000000002E-2</v>
      </c>
      <c r="AH34" s="99">
        <v>3.3079999999999998E-2</v>
      </c>
      <c r="AI34" s="99">
        <v>8.2269999999999996E-2</v>
      </c>
      <c r="AJ34" s="359">
        <v>4.7010000000000003E-2</v>
      </c>
      <c r="AK34" s="99">
        <v>0.43608999999999998</v>
      </c>
      <c r="AL34" s="99">
        <v>0.67467999999999995</v>
      </c>
      <c r="AM34" s="359">
        <v>0.43574000000000002</v>
      </c>
      <c r="AN34" s="99">
        <v>8.4959999999999994E-2</v>
      </c>
      <c r="AO34" s="99">
        <v>5.0360000000000002E-2</v>
      </c>
      <c r="AP34" s="360">
        <v>0.12936</v>
      </c>
    </row>
    <row r="35" spans="1:42" s="89" customFormat="1" ht="17.25" customHeight="1" x14ac:dyDescent="0.2">
      <c r="A35" s="740" t="s">
        <v>94</v>
      </c>
      <c r="B35" s="361">
        <v>537</v>
      </c>
      <c r="C35" s="142">
        <v>33116</v>
      </c>
      <c r="D35" s="362">
        <v>8637</v>
      </c>
      <c r="E35" s="142">
        <v>4</v>
      </c>
      <c r="F35" s="142">
        <v>1247</v>
      </c>
      <c r="G35" s="362">
        <v>46</v>
      </c>
      <c r="H35" s="142">
        <v>0</v>
      </c>
      <c r="I35" s="142">
        <v>0</v>
      </c>
      <c r="J35" s="362">
        <v>0</v>
      </c>
      <c r="K35" s="142">
        <v>0</v>
      </c>
      <c r="L35" s="142">
        <v>0</v>
      </c>
      <c r="M35" s="362">
        <v>0</v>
      </c>
      <c r="N35" s="142">
        <v>15</v>
      </c>
      <c r="O35" s="142">
        <v>2123</v>
      </c>
      <c r="P35" s="363">
        <v>128</v>
      </c>
      <c r="Q35" s="728" t="s">
        <v>94</v>
      </c>
      <c r="R35" s="142">
        <v>1</v>
      </c>
      <c r="S35" s="142">
        <v>6</v>
      </c>
      <c r="T35" s="362">
        <v>9</v>
      </c>
      <c r="U35" s="142">
        <v>206</v>
      </c>
      <c r="V35" s="142">
        <v>5723</v>
      </c>
      <c r="W35" s="362">
        <v>2360</v>
      </c>
      <c r="X35" s="142">
        <v>37</v>
      </c>
      <c r="Y35" s="142">
        <v>5072</v>
      </c>
      <c r="Z35" s="362">
        <v>358</v>
      </c>
      <c r="AA35" s="142">
        <v>33</v>
      </c>
      <c r="AB35" s="142">
        <v>878</v>
      </c>
      <c r="AC35" s="363">
        <v>1069</v>
      </c>
      <c r="AD35" s="728" t="s">
        <v>94</v>
      </c>
      <c r="AE35" s="142">
        <v>12</v>
      </c>
      <c r="AF35" s="142">
        <v>667</v>
      </c>
      <c r="AG35" s="362">
        <v>94</v>
      </c>
      <c r="AH35" s="142">
        <v>39</v>
      </c>
      <c r="AI35" s="142">
        <v>2494</v>
      </c>
      <c r="AJ35" s="362">
        <v>742</v>
      </c>
      <c r="AK35" s="142">
        <v>135</v>
      </c>
      <c r="AL35" s="142">
        <v>11223</v>
      </c>
      <c r="AM35" s="362">
        <v>1982</v>
      </c>
      <c r="AN35" s="142">
        <v>55</v>
      </c>
      <c r="AO35" s="142">
        <v>3683</v>
      </c>
      <c r="AP35" s="363">
        <v>1849</v>
      </c>
    </row>
    <row r="36" spans="1:42" s="90" customFormat="1" ht="17.25" customHeight="1" x14ac:dyDescent="0.2">
      <c r="A36" s="940"/>
      <c r="B36" s="364">
        <v>1</v>
      </c>
      <c r="C36" s="365">
        <v>1</v>
      </c>
      <c r="D36" s="366">
        <v>1</v>
      </c>
      <c r="E36" s="367">
        <v>7.45E-3</v>
      </c>
      <c r="F36" s="367">
        <v>3.7659999999999999E-2</v>
      </c>
      <c r="G36" s="368">
        <v>5.3299999999999997E-3</v>
      </c>
      <c r="H36" s="367" t="s">
        <v>498</v>
      </c>
      <c r="I36" s="367" t="s">
        <v>498</v>
      </c>
      <c r="J36" s="368" t="s">
        <v>498</v>
      </c>
      <c r="K36" s="367" t="s">
        <v>498</v>
      </c>
      <c r="L36" s="367" t="s">
        <v>498</v>
      </c>
      <c r="M36" s="368" t="s">
        <v>498</v>
      </c>
      <c r="N36" s="367">
        <v>2.793E-2</v>
      </c>
      <c r="O36" s="367">
        <v>6.411E-2</v>
      </c>
      <c r="P36" s="369">
        <v>1.482E-2</v>
      </c>
      <c r="Q36" s="744"/>
      <c r="R36" s="367">
        <v>1.8600000000000001E-3</v>
      </c>
      <c r="S36" s="367">
        <v>1.8000000000000001E-4</v>
      </c>
      <c r="T36" s="368">
        <v>1.0399999999999999E-3</v>
      </c>
      <c r="U36" s="367">
        <v>0.38361000000000001</v>
      </c>
      <c r="V36" s="367">
        <v>0.17282</v>
      </c>
      <c r="W36" s="368">
        <v>0.27323999999999998</v>
      </c>
      <c r="X36" s="367">
        <v>6.8900000000000003E-2</v>
      </c>
      <c r="Y36" s="367">
        <v>0.15315999999999999</v>
      </c>
      <c r="Z36" s="368">
        <v>4.1450000000000001E-2</v>
      </c>
      <c r="AA36" s="367">
        <v>6.1449999999999998E-2</v>
      </c>
      <c r="AB36" s="367">
        <v>2.6509999999999999E-2</v>
      </c>
      <c r="AC36" s="369">
        <v>0.12377000000000001</v>
      </c>
      <c r="AD36" s="744"/>
      <c r="AE36" s="367">
        <v>2.2349999999999998E-2</v>
      </c>
      <c r="AF36" s="367">
        <v>2.0140000000000002E-2</v>
      </c>
      <c r="AG36" s="368">
        <v>1.0880000000000001E-2</v>
      </c>
      <c r="AH36" s="367">
        <v>7.263E-2</v>
      </c>
      <c r="AI36" s="367">
        <v>7.5310000000000002E-2</v>
      </c>
      <c r="AJ36" s="368">
        <v>8.591E-2</v>
      </c>
      <c r="AK36" s="367">
        <v>0.25140000000000001</v>
      </c>
      <c r="AL36" s="367">
        <v>0.33889999999999998</v>
      </c>
      <c r="AM36" s="368">
        <v>0.22947999999999999</v>
      </c>
      <c r="AN36" s="367">
        <v>0.10242</v>
      </c>
      <c r="AO36" s="367">
        <v>0.11122</v>
      </c>
      <c r="AP36" s="369">
        <v>0.21407999999999999</v>
      </c>
    </row>
    <row r="37" spans="1:42" s="89" customFormat="1" ht="17.25" customHeight="1" x14ac:dyDescent="0.2">
      <c r="A37" s="939" t="s">
        <v>109</v>
      </c>
      <c r="B37" s="370">
        <v>37139</v>
      </c>
      <c r="C37" s="371">
        <v>1779549</v>
      </c>
      <c r="D37" s="108">
        <v>539751</v>
      </c>
      <c r="E37" s="371">
        <v>295</v>
      </c>
      <c r="F37" s="371">
        <v>83444</v>
      </c>
      <c r="G37" s="108">
        <v>3725</v>
      </c>
      <c r="H37" s="371">
        <v>27</v>
      </c>
      <c r="I37" s="371">
        <v>309</v>
      </c>
      <c r="J37" s="108">
        <v>890</v>
      </c>
      <c r="K37" s="371">
        <v>32</v>
      </c>
      <c r="L37" s="371">
        <v>999</v>
      </c>
      <c r="M37" s="108">
        <v>362</v>
      </c>
      <c r="N37" s="371">
        <v>1561</v>
      </c>
      <c r="O37" s="371">
        <v>76432</v>
      </c>
      <c r="P37" s="372">
        <v>19992</v>
      </c>
      <c r="Q37" s="939" t="s">
        <v>109</v>
      </c>
      <c r="R37" s="371">
        <v>1742</v>
      </c>
      <c r="S37" s="371">
        <v>24736</v>
      </c>
      <c r="T37" s="108">
        <v>26465</v>
      </c>
      <c r="U37" s="371">
        <v>5242</v>
      </c>
      <c r="V37" s="371">
        <v>119070</v>
      </c>
      <c r="W37" s="108">
        <v>87851</v>
      </c>
      <c r="X37" s="371">
        <v>5920</v>
      </c>
      <c r="Y37" s="371">
        <v>93379</v>
      </c>
      <c r="Z37" s="108">
        <v>76376</v>
      </c>
      <c r="AA37" s="371">
        <v>3179</v>
      </c>
      <c r="AB37" s="371">
        <v>82238</v>
      </c>
      <c r="AC37" s="372">
        <v>53415</v>
      </c>
      <c r="AD37" s="939" t="s">
        <v>109</v>
      </c>
      <c r="AE37" s="371">
        <v>458</v>
      </c>
      <c r="AF37" s="371">
        <v>12555</v>
      </c>
      <c r="AG37" s="108">
        <v>7424</v>
      </c>
      <c r="AH37" s="371">
        <v>3514</v>
      </c>
      <c r="AI37" s="371">
        <v>150315</v>
      </c>
      <c r="AJ37" s="108">
        <v>46828</v>
      </c>
      <c r="AK37" s="371">
        <v>10731</v>
      </c>
      <c r="AL37" s="371">
        <v>965783</v>
      </c>
      <c r="AM37" s="108">
        <v>156324</v>
      </c>
      <c r="AN37" s="371">
        <v>4438</v>
      </c>
      <c r="AO37" s="371">
        <v>170289</v>
      </c>
      <c r="AP37" s="372">
        <v>60099</v>
      </c>
    </row>
    <row r="38" spans="1:42" s="91" customFormat="1" ht="17.25" customHeight="1" thickBot="1" x14ac:dyDescent="0.25">
      <c r="A38" s="750"/>
      <c r="B38" s="373">
        <v>1</v>
      </c>
      <c r="C38" s="374">
        <v>1</v>
      </c>
      <c r="D38" s="375">
        <v>1</v>
      </c>
      <c r="E38" s="376">
        <v>7.9399999999999991E-3</v>
      </c>
      <c r="F38" s="376">
        <v>4.6890000000000001E-2</v>
      </c>
      <c r="G38" s="377">
        <v>6.8999999999999999E-3</v>
      </c>
      <c r="H38" s="376">
        <v>7.2999999999999996E-4</v>
      </c>
      <c r="I38" s="376">
        <v>1.7000000000000001E-4</v>
      </c>
      <c r="J38" s="377">
        <v>1.65E-3</v>
      </c>
      <c r="K38" s="376">
        <v>8.5999999999999998E-4</v>
      </c>
      <c r="L38" s="376">
        <v>5.5999999999999995E-4</v>
      </c>
      <c r="M38" s="377">
        <v>6.7000000000000002E-4</v>
      </c>
      <c r="N38" s="376">
        <v>4.2029999999999998E-2</v>
      </c>
      <c r="O38" s="376">
        <v>4.2950000000000002E-2</v>
      </c>
      <c r="P38" s="185">
        <v>3.7039999999999997E-2</v>
      </c>
      <c r="Q38" s="750"/>
      <c r="R38" s="376">
        <v>4.6899999999999997E-2</v>
      </c>
      <c r="S38" s="376">
        <v>1.3899999999999999E-2</v>
      </c>
      <c r="T38" s="377">
        <v>4.9029999999999997E-2</v>
      </c>
      <c r="U38" s="376">
        <v>0.14115</v>
      </c>
      <c r="V38" s="376">
        <v>6.6909999999999997E-2</v>
      </c>
      <c r="W38" s="377">
        <v>0.16275999999999999</v>
      </c>
      <c r="X38" s="376">
        <v>0.15939999999999999</v>
      </c>
      <c r="Y38" s="376">
        <v>5.2470000000000003E-2</v>
      </c>
      <c r="Z38" s="377">
        <v>0.14149999999999999</v>
      </c>
      <c r="AA38" s="376">
        <v>8.5599999999999996E-2</v>
      </c>
      <c r="AB38" s="376">
        <v>4.6210000000000001E-2</v>
      </c>
      <c r="AC38" s="185">
        <v>9.8960000000000006E-2</v>
      </c>
      <c r="AD38" s="750"/>
      <c r="AE38" s="376">
        <v>1.2330000000000001E-2</v>
      </c>
      <c r="AF38" s="376">
        <v>7.0600000000000003E-3</v>
      </c>
      <c r="AG38" s="377">
        <v>1.375E-2</v>
      </c>
      <c r="AH38" s="376">
        <v>9.4619999999999996E-2</v>
      </c>
      <c r="AI38" s="376">
        <v>8.4470000000000003E-2</v>
      </c>
      <c r="AJ38" s="377">
        <v>8.6760000000000004E-2</v>
      </c>
      <c r="AK38" s="376">
        <v>0.28893999999999997</v>
      </c>
      <c r="AL38" s="376">
        <v>0.54271000000000003</v>
      </c>
      <c r="AM38" s="377">
        <v>0.28961999999999999</v>
      </c>
      <c r="AN38" s="376">
        <v>0.1195</v>
      </c>
      <c r="AO38" s="376">
        <v>9.5689999999999997E-2</v>
      </c>
      <c r="AP38" s="185">
        <v>0.11135</v>
      </c>
    </row>
    <row r="40" spans="1:42" s="705" customFormat="1" ht="11.25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Q40" s="705" t="str">
        <f>"Anmerkungen. Datengrundlage: Volkshochschul-Statistik "&amp;Hilfswerte!R1&amp;"; Basis: "&amp;Tabelle1!$C$36&amp;" VHS."</f>
        <v>Anmerkungen. Datengrundlage: Volkshochschul-Statistik ; Basis: 869 VHS.</v>
      </c>
      <c r="AD40" s="705" t="str">
        <f>"Anmerkungen. Datengrundlage: Volkshochschul-Statistik "&amp;Hilfswerte!AE1&amp;"; Basis: "&amp;Tabelle1!$C$36&amp;" VHS."</f>
        <v>Anmerkungen. Datengrundlage: Volkshochschul-Statistik ; Basis: 869 VHS.</v>
      </c>
    </row>
    <row r="41" spans="1:42" x14ac:dyDescent="0.2">
      <c r="A41" s="705"/>
      <c r="Q41" s="705"/>
      <c r="AD41" s="705"/>
    </row>
    <row r="42" spans="1:42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Q42" s="700" t="s">
        <v>515</v>
      </c>
      <c r="R42" s="701"/>
      <c r="S42" s="701"/>
      <c r="T42" s="701"/>
      <c r="U42" s="701"/>
      <c r="V42" s="701"/>
      <c r="W42" s="701"/>
      <c r="X42" s="701"/>
      <c r="Y42" s="701"/>
      <c r="Z42" s="701"/>
      <c r="AA42" s="701"/>
      <c r="AB42" s="701"/>
      <c r="AD42" s="700" t="s">
        <v>515</v>
      </c>
      <c r="AE42" s="701"/>
      <c r="AF42" s="701"/>
      <c r="AG42" s="701"/>
      <c r="AH42" s="701"/>
      <c r="AI42" s="701"/>
      <c r="AJ42" s="701"/>
      <c r="AK42" s="701"/>
      <c r="AL42" s="701"/>
      <c r="AM42" s="701"/>
      <c r="AN42" s="701"/>
      <c r="AO42" s="701"/>
    </row>
    <row r="43" spans="1:42" x14ac:dyDescent="0.2">
      <c r="A43" s="700" t="s">
        <v>516</v>
      </c>
      <c r="B43" s="701"/>
      <c r="C43" s="701"/>
      <c r="D43" s="701"/>
      <c r="E43" s="702" t="s">
        <v>503</v>
      </c>
      <c r="F43" s="702"/>
      <c r="G43" s="702"/>
      <c r="H43" s="701"/>
      <c r="I43" s="701"/>
      <c r="J43" s="701"/>
      <c r="K43" s="701"/>
      <c r="L43" s="701"/>
      <c r="Q43" s="700" t="s">
        <v>516</v>
      </c>
      <c r="R43" s="701"/>
      <c r="S43" s="701"/>
      <c r="T43" s="701"/>
      <c r="U43" s="702" t="s">
        <v>503</v>
      </c>
      <c r="V43" s="702"/>
      <c r="W43" s="702"/>
      <c r="X43" s="701"/>
      <c r="Y43" s="701"/>
      <c r="Z43" s="701"/>
      <c r="AA43" s="701"/>
      <c r="AB43" s="701"/>
      <c r="AD43" s="700" t="s">
        <v>516</v>
      </c>
      <c r="AE43" s="701"/>
      <c r="AF43" s="701"/>
      <c r="AG43" s="701"/>
      <c r="AH43" s="702" t="s">
        <v>503</v>
      </c>
      <c r="AI43" s="702"/>
      <c r="AJ43" s="702"/>
      <c r="AK43" s="701"/>
      <c r="AL43" s="701"/>
      <c r="AM43" s="701"/>
      <c r="AN43" s="701"/>
      <c r="AO43" s="701"/>
    </row>
    <row r="44" spans="1:42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Q44" s="703"/>
      <c r="R44" s="701"/>
      <c r="S44" s="701"/>
      <c r="T44" s="701"/>
      <c r="U44" s="701"/>
      <c r="V44" s="701"/>
      <c r="W44" s="701"/>
      <c r="X44" s="701"/>
      <c r="Y44" s="701"/>
      <c r="Z44" s="701"/>
      <c r="AA44" s="701"/>
      <c r="AB44" s="701"/>
      <c r="AD44" s="703"/>
      <c r="AE44" s="701"/>
      <c r="AF44" s="701"/>
      <c r="AG44" s="701"/>
      <c r="AH44" s="701"/>
      <c r="AI44" s="701"/>
      <c r="AJ44" s="701"/>
      <c r="AK44" s="701"/>
      <c r="AL44" s="701"/>
      <c r="AM44" s="701"/>
      <c r="AN44" s="701"/>
      <c r="AO44" s="701"/>
    </row>
    <row r="45" spans="1:42" ht="12.75" customHeigh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Q45" s="704" t="s">
        <v>517</v>
      </c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D45" s="704" t="s">
        <v>517</v>
      </c>
      <c r="AE45" s="701"/>
      <c r="AF45" s="701"/>
      <c r="AG45" s="701"/>
      <c r="AH45" s="701"/>
      <c r="AI45" s="701"/>
      <c r="AJ45" s="701"/>
      <c r="AK45" s="701"/>
      <c r="AL45" s="701"/>
      <c r="AM45" s="701"/>
      <c r="AN45" s="701"/>
      <c r="AO45" s="701"/>
    </row>
  </sheetData>
  <mergeCells count="73">
    <mergeCell ref="A1:O1"/>
    <mergeCell ref="Q1:AC1"/>
    <mergeCell ref="AD1:AP1"/>
    <mergeCell ref="B2:D3"/>
    <mergeCell ref="E2:P2"/>
    <mergeCell ref="R2:AC2"/>
    <mergeCell ref="AE2:AP2"/>
    <mergeCell ref="E3:G3"/>
    <mergeCell ref="H3:J3"/>
    <mergeCell ref="AN3:AP3"/>
    <mergeCell ref="R3:T3"/>
    <mergeCell ref="U3:W3"/>
    <mergeCell ref="AK3:AM3"/>
    <mergeCell ref="AE3:AG3"/>
    <mergeCell ref="AH3:AJ3"/>
    <mergeCell ref="A5:A6"/>
    <mergeCell ref="Q5:Q6"/>
    <mergeCell ref="AD5:AD6"/>
    <mergeCell ref="A2:A4"/>
    <mergeCell ref="X3:Z3"/>
    <mergeCell ref="AA3:AC3"/>
    <mergeCell ref="AD3:AD4"/>
    <mergeCell ref="K3:M3"/>
    <mergeCell ref="N3:P3"/>
    <mergeCell ref="Q3:Q4"/>
    <mergeCell ref="A7:A8"/>
    <mergeCell ref="Q7:Q8"/>
    <mergeCell ref="AD7:AD8"/>
    <mergeCell ref="A13:A14"/>
    <mergeCell ref="Q13:Q14"/>
    <mergeCell ref="AD13:AD14"/>
    <mergeCell ref="A9:A10"/>
    <mergeCell ref="Q9:Q10"/>
    <mergeCell ref="AD9:AD10"/>
    <mergeCell ref="A11:A12"/>
    <mergeCell ref="Q11:Q12"/>
    <mergeCell ref="AD11:AD12"/>
    <mergeCell ref="A15:A16"/>
    <mergeCell ref="Q15:Q16"/>
    <mergeCell ref="AD15:AD16"/>
    <mergeCell ref="A17:A18"/>
    <mergeCell ref="Q17:Q18"/>
    <mergeCell ref="AD17:AD18"/>
    <mergeCell ref="A19:A20"/>
    <mergeCell ref="Q19:Q20"/>
    <mergeCell ref="AD19:AD20"/>
    <mergeCell ref="A21:A22"/>
    <mergeCell ref="Q21:Q22"/>
    <mergeCell ref="AD21:AD22"/>
    <mergeCell ref="A31:A32"/>
    <mergeCell ref="Q31:Q32"/>
    <mergeCell ref="AD31:AD32"/>
    <mergeCell ref="A23:A24"/>
    <mergeCell ref="Q23:Q24"/>
    <mergeCell ref="AD23:AD24"/>
    <mergeCell ref="A25:A26"/>
    <mergeCell ref="Q25:Q26"/>
    <mergeCell ref="AD25:AD26"/>
    <mergeCell ref="A27:A28"/>
    <mergeCell ref="Q27:Q28"/>
    <mergeCell ref="AD27:AD28"/>
    <mergeCell ref="A29:A30"/>
    <mergeCell ref="Q29:Q30"/>
    <mergeCell ref="AD29:AD30"/>
    <mergeCell ref="A37:A38"/>
    <mergeCell ref="Q37:Q38"/>
    <mergeCell ref="AD37:AD38"/>
    <mergeCell ref="A33:A34"/>
    <mergeCell ref="Q33:Q34"/>
    <mergeCell ref="AD33:AD34"/>
    <mergeCell ref="A35:A36"/>
    <mergeCell ref="Q35:Q36"/>
    <mergeCell ref="AD35:AD36"/>
  </mergeCells>
  <conditionalFormatting sqref="A6:Q6 A8:Q8 A10:Q10 A12:Q12 A14:Q14 A16:Q16 A18:Q18 A20:Q20 A22:Q22 A24:Q24 A26:Q26 A28:Q28 A30:Q30 A32:Q32 A34:Q34 A36:Q36">
    <cfRule type="cellIs" dxfId="340" priority="12" stopIfTrue="1" operator="lessThan">
      <formula>0.0005</formula>
    </cfRule>
  </conditionalFormatting>
  <conditionalFormatting sqref="A5:IV5 A9:IV9 A11:IV11 A13:IV13 A15:IV15 A17:IV17 A19:IV19 A21:IV21 A23:IV23 A25:IV25 A27:IV27 A29:IV29 A31:IV31 A33:IV33 A35:IV35 A37:IV37">
    <cfRule type="cellIs" dxfId="339" priority="3" stopIfTrue="1" operator="equal">
      <formula>0</formula>
    </cfRule>
  </conditionalFormatting>
  <conditionalFormatting sqref="B7:P7">
    <cfRule type="cellIs" dxfId="338" priority="7" stopIfTrue="1" operator="equal">
      <formula>0</formula>
    </cfRule>
  </conditionalFormatting>
  <conditionalFormatting sqref="Q6 Q8 Q10 Q12 Q14 Q16 Q18 Q20 Q22 Q24 Q26 Q28 Q30 Q32 Q34 Q36">
    <cfRule type="cellIs" dxfId="337" priority="11" stopIfTrue="1" operator="equal">
      <formula>1</formula>
    </cfRule>
  </conditionalFormatting>
  <conditionalFormatting sqref="R6:AC6 R8:AC8 R10:AC10 R12:AC12 R14:AC14 R16:AC16 R18:AC18 R20:AC20 R22:AC22 R24:AC24 R26:AC26 R28:AC28 R30:AC30 R32:AC32 R34:AC34 R36:AC36">
    <cfRule type="cellIs" dxfId="336" priority="5" stopIfTrue="1" operator="lessThan">
      <formula>0.0005</formula>
    </cfRule>
  </conditionalFormatting>
  <conditionalFormatting sqref="R7:AC7">
    <cfRule type="cellIs" dxfId="335" priority="4" stopIfTrue="1" operator="equal">
      <formula>0</formula>
    </cfRule>
  </conditionalFormatting>
  <conditionalFormatting sqref="AD6 AD8 AD10 AD12 AD14 AD16 AD18 AD20 AD22 AD24 AD26 AD28 AD30 AD32 AD34 AD36">
    <cfRule type="cellIs" dxfId="334" priority="8" stopIfTrue="1" operator="equal">
      <formula>1</formula>
    </cfRule>
    <cfRule type="cellIs" dxfId="333" priority="9" stopIfTrue="1" operator="lessThan">
      <formula>0.0005</formula>
    </cfRule>
  </conditionalFormatting>
  <conditionalFormatting sqref="AE7:AP7">
    <cfRule type="cellIs" dxfId="332" priority="1" stopIfTrue="1" operator="equal">
      <formula>0</formula>
    </cfRule>
  </conditionalFormatting>
  <conditionalFormatting sqref="AE6:IV6 AE8:IV8 AE10:IV10 AE12:IV12 AE14:IV14 AE16:IV16 AE18:IV18 AE20:IV20 AE22:IV22 AE24:IV24 AE26:IV26 AE28:IV28 AE30:IV30 AE32:IV32 AE34:IV34 AE36:IV36 A38:IV38">
    <cfRule type="cellIs" dxfId="331" priority="2" stopIfTrue="1" operator="lessThan">
      <formula>0.0005</formula>
    </cfRule>
  </conditionalFormatting>
  <hyperlinks>
    <hyperlink ref="E43" r:id="rId1" xr:uid="{F09F4363-B780-48C7-817B-8BB401378671}"/>
    <hyperlink ref="E43:G43" r:id="rId2" display="http://dx.doi.org/10.4232/1.14582 " xr:uid="{AC096682-10A3-4033-8367-C13E5461EEB6}"/>
    <hyperlink ref="A45" r:id="rId3" display="Publikation und Tabellen stehen unter der Lizenz CC BY-SA DEED 4.0." xr:uid="{9488ED6B-A68C-40F0-A8D6-403106CF8666}"/>
    <hyperlink ref="U43" r:id="rId4" xr:uid="{049AADEA-D5E6-4A94-96C0-A8B6D5923F51}"/>
    <hyperlink ref="U43:W43" r:id="rId5" display="http://dx.doi.org/10.4232/1.14582 " xr:uid="{013B6C6D-19CE-4088-A1E4-9D51B54CFCEB}"/>
    <hyperlink ref="Q45" r:id="rId6" display="Publikation und Tabellen stehen unter der Lizenz CC BY-SA DEED 4.0." xr:uid="{A28C935B-7DE2-436F-801B-18E532C4AC27}"/>
    <hyperlink ref="AH43" r:id="rId7" xr:uid="{A813CEBA-8915-4B26-A7EB-36253C05B298}"/>
    <hyperlink ref="AH43:AJ43" r:id="rId8" display="http://dx.doi.org/10.4232/1.14582 " xr:uid="{9693A3C8-C870-4AE0-BBE3-D6220B0E6115}"/>
    <hyperlink ref="AD45" r:id="rId9" display="Publikation und Tabellen stehen unter der Lizenz CC BY-SA DEED 4.0." xr:uid="{E9858882-7E3B-484E-AEA1-9879EBB4AFAC}"/>
  </hyperlinks>
  <pageMargins left="0.78740157480314965" right="0.78740157480314965" top="0.98425196850393704" bottom="0.98425196850393704" header="0.51181102362204722" footer="0.51181102362204722"/>
  <pageSetup paperSize="9" scale="72" orientation="portrait" r:id="rId10"/>
  <headerFooter scaleWithDoc="0" alignWithMargins="0"/>
  <colBreaks count="2" manualBreakCount="2">
    <brk id="16" max="1048575" man="1"/>
    <brk id="29" max="1048575" man="1"/>
  </colBreaks>
  <legacyDrawingHF r:id="rId1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79604-D021-4B4A-8A0E-BD07BF1959A3}">
  <sheetPr>
    <pageSetUpPr fitToPage="1"/>
  </sheetPr>
  <dimension ref="A1:O26"/>
  <sheetViews>
    <sheetView view="pageBreakPreview" zoomScaleNormal="120" zoomScaleSheetLayoutView="100" workbookViewId="0">
      <selection sqref="A1:M1"/>
    </sheetView>
  </sheetViews>
  <sheetFormatPr baseColWidth="10" defaultRowHeight="12.75" x14ac:dyDescent="0.2"/>
  <cols>
    <col min="1" max="1" width="17.7109375" style="9" customWidth="1"/>
    <col min="2" max="2" width="12.28515625" style="9" customWidth="1"/>
    <col min="3" max="4" width="12.42578125" style="9" customWidth="1"/>
    <col min="5" max="5" width="13.140625" style="9" customWidth="1"/>
    <col min="6" max="12" width="12.42578125" style="9" customWidth="1"/>
    <col min="13" max="13" width="0.140625" style="9" customWidth="1"/>
    <col min="14" max="16384" width="11.42578125" style="9"/>
  </cols>
  <sheetData>
    <row r="1" spans="1:15" ht="39.950000000000003" customHeight="1" thickBot="1" x14ac:dyDescent="0.25">
      <c r="A1" s="959" t="str">
        <f>"Tabelle 12: Kurse für besondere Adressaten nach Programmbereichen " &amp;Hilfswerte!B1</f>
        <v>Tabelle 12: Kurse für besondere Adressaten nach Programmbereichen 2019</v>
      </c>
      <c r="B1" s="960"/>
      <c r="C1" s="960"/>
      <c r="D1" s="960"/>
      <c r="E1" s="960"/>
      <c r="F1" s="960"/>
      <c r="G1" s="960"/>
      <c r="H1" s="960"/>
      <c r="I1" s="960"/>
      <c r="J1" s="960"/>
      <c r="K1" s="960"/>
      <c r="L1" s="960"/>
      <c r="M1" s="961"/>
    </row>
    <row r="2" spans="1:15" ht="40.5" customHeight="1" x14ac:dyDescent="0.2">
      <c r="A2" s="962" t="s">
        <v>280</v>
      </c>
      <c r="B2" s="964" t="s">
        <v>412</v>
      </c>
      <c r="C2" s="966" t="s">
        <v>17</v>
      </c>
      <c r="D2" s="966"/>
      <c r="E2" s="966"/>
      <c r="F2" s="966"/>
      <c r="G2" s="966"/>
      <c r="H2" s="966"/>
      <c r="I2" s="966"/>
      <c r="J2" s="966"/>
      <c r="K2" s="966"/>
      <c r="L2" s="967"/>
      <c r="M2" s="540"/>
    </row>
    <row r="3" spans="1:15" s="92" customFormat="1" ht="39.75" customHeight="1" x14ac:dyDescent="0.2">
      <c r="A3" s="963"/>
      <c r="B3" s="965"/>
      <c r="C3" s="382" t="s">
        <v>293</v>
      </c>
      <c r="D3" s="383" t="s">
        <v>397</v>
      </c>
      <c r="E3" s="383" t="s">
        <v>444</v>
      </c>
      <c r="F3" s="383" t="s">
        <v>294</v>
      </c>
      <c r="G3" s="383" t="s">
        <v>295</v>
      </c>
      <c r="H3" s="383" t="s">
        <v>296</v>
      </c>
      <c r="I3" s="383" t="s">
        <v>297</v>
      </c>
      <c r="J3" s="383" t="s">
        <v>298</v>
      </c>
      <c r="K3" s="383" t="s">
        <v>299</v>
      </c>
      <c r="L3" s="384" t="s">
        <v>488</v>
      </c>
      <c r="M3" s="541"/>
      <c r="O3" s="93"/>
    </row>
    <row r="4" spans="1:15" ht="27" customHeight="1" x14ac:dyDescent="0.2">
      <c r="A4" s="745" t="s">
        <v>113</v>
      </c>
      <c r="B4" s="567">
        <v>12932</v>
      </c>
      <c r="C4" s="335">
        <v>2029</v>
      </c>
      <c r="D4" s="335">
        <v>43</v>
      </c>
      <c r="E4" s="335">
        <v>23</v>
      </c>
      <c r="F4" s="335">
        <v>380</v>
      </c>
      <c r="G4" s="335">
        <v>431</v>
      </c>
      <c r="H4" s="335">
        <v>1442</v>
      </c>
      <c r="I4" s="335">
        <v>181</v>
      </c>
      <c r="J4" s="335">
        <v>819</v>
      </c>
      <c r="K4" s="335">
        <v>3131</v>
      </c>
      <c r="L4" s="336">
        <v>4453</v>
      </c>
      <c r="M4" s="542"/>
    </row>
    <row r="5" spans="1:15" ht="27" customHeight="1" x14ac:dyDescent="0.2">
      <c r="A5" s="958"/>
      <c r="B5" s="595">
        <v>7.7740000000000004E-2</v>
      </c>
      <c r="C5" s="596">
        <v>8.6059999999999998E-2</v>
      </c>
      <c r="D5" s="596">
        <v>1.0149999999999999E-2</v>
      </c>
      <c r="E5" s="596">
        <v>2.7E-2</v>
      </c>
      <c r="F5" s="596">
        <v>7.7000000000000002E-3</v>
      </c>
      <c r="G5" s="596">
        <v>0.15633</v>
      </c>
      <c r="H5" s="596">
        <v>0.12545000000000001</v>
      </c>
      <c r="I5" s="596">
        <v>7.4700000000000003E-2</v>
      </c>
      <c r="J5" s="596">
        <v>0.10319</v>
      </c>
      <c r="K5" s="596">
        <v>0.16769999999999999</v>
      </c>
      <c r="L5" s="597">
        <v>9.8900000000000002E-2</v>
      </c>
      <c r="M5" s="542"/>
    </row>
    <row r="6" spans="1:15" ht="27" customHeight="1" x14ac:dyDescent="0.2">
      <c r="A6" s="743" t="s">
        <v>137</v>
      </c>
      <c r="B6" s="568">
        <v>21640</v>
      </c>
      <c r="C6" s="378">
        <v>2381</v>
      </c>
      <c r="D6" s="378">
        <v>93</v>
      </c>
      <c r="E6" s="378">
        <v>8</v>
      </c>
      <c r="F6" s="378">
        <v>144</v>
      </c>
      <c r="G6" s="378">
        <v>688</v>
      </c>
      <c r="H6" s="378">
        <v>2115</v>
      </c>
      <c r="I6" s="378">
        <v>203</v>
      </c>
      <c r="J6" s="378">
        <v>1780</v>
      </c>
      <c r="K6" s="378">
        <v>6907</v>
      </c>
      <c r="L6" s="379">
        <v>7321</v>
      </c>
      <c r="M6" s="542"/>
    </row>
    <row r="7" spans="1:15" ht="27" customHeight="1" x14ac:dyDescent="0.2">
      <c r="A7" s="958"/>
      <c r="B7" s="595">
        <v>0.13009000000000001</v>
      </c>
      <c r="C7" s="596">
        <v>0.10099</v>
      </c>
      <c r="D7" s="596">
        <v>2.1950000000000001E-2</v>
      </c>
      <c r="E7" s="596">
        <v>9.3900000000000008E-3</v>
      </c>
      <c r="F7" s="596">
        <v>2.9199999999999999E-3</v>
      </c>
      <c r="G7" s="596">
        <v>0.24954999999999999</v>
      </c>
      <c r="H7" s="596">
        <v>0.18398999999999999</v>
      </c>
      <c r="I7" s="596">
        <v>8.3779999999999993E-2</v>
      </c>
      <c r="J7" s="596">
        <v>0.22427</v>
      </c>
      <c r="K7" s="596">
        <v>0.36995</v>
      </c>
      <c r="L7" s="597">
        <v>0.16259999999999999</v>
      </c>
      <c r="M7" s="542"/>
    </row>
    <row r="8" spans="1:15" ht="27" customHeight="1" x14ac:dyDescent="0.2">
      <c r="A8" s="743" t="s">
        <v>21</v>
      </c>
      <c r="B8" s="568">
        <v>40027</v>
      </c>
      <c r="C8" s="378">
        <v>9046</v>
      </c>
      <c r="D8" s="378">
        <v>80</v>
      </c>
      <c r="E8" s="378">
        <v>51</v>
      </c>
      <c r="F8" s="378">
        <v>212</v>
      </c>
      <c r="G8" s="378">
        <v>742</v>
      </c>
      <c r="H8" s="378">
        <v>6750</v>
      </c>
      <c r="I8" s="378">
        <v>1655</v>
      </c>
      <c r="J8" s="378">
        <v>702</v>
      </c>
      <c r="K8" s="378">
        <v>5752</v>
      </c>
      <c r="L8" s="379">
        <v>15037</v>
      </c>
      <c r="M8" s="542"/>
    </row>
    <row r="9" spans="1:15" ht="27" customHeight="1" x14ac:dyDescent="0.2">
      <c r="A9" s="958"/>
      <c r="B9" s="595">
        <v>0.24062</v>
      </c>
      <c r="C9" s="596">
        <v>0.38369999999999999</v>
      </c>
      <c r="D9" s="596">
        <v>1.8890000000000001E-2</v>
      </c>
      <c r="E9" s="596">
        <v>5.9859999999999997E-2</v>
      </c>
      <c r="F9" s="596">
        <v>4.2900000000000004E-3</v>
      </c>
      <c r="G9" s="596">
        <v>0.26912999999999998</v>
      </c>
      <c r="H9" s="596">
        <v>0.58721000000000001</v>
      </c>
      <c r="I9" s="596">
        <v>0.68303999999999998</v>
      </c>
      <c r="J9" s="596">
        <v>8.8450000000000001E-2</v>
      </c>
      <c r="K9" s="596">
        <v>0.30808999999999997</v>
      </c>
      <c r="L9" s="597">
        <v>0.33396999999999999</v>
      </c>
      <c r="M9" s="542"/>
    </row>
    <row r="10" spans="1:15" ht="27" customHeight="1" x14ac:dyDescent="0.2">
      <c r="A10" s="743" t="s">
        <v>22</v>
      </c>
      <c r="B10" s="568">
        <v>71549</v>
      </c>
      <c r="C10" s="378">
        <v>6450</v>
      </c>
      <c r="D10" s="378">
        <v>2087</v>
      </c>
      <c r="E10" s="378">
        <v>62</v>
      </c>
      <c r="F10" s="378">
        <v>47692</v>
      </c>
      <c r="G10" s="378">
        <v>179</v>
      </c>
      <c r="H10" s="378">
        <v>550</v>
      </c>
      <c r="I10" s="378">
        <v>213</v>
      </c>
      <c r="J10" s="378">
        <v>1028</v>
      </c>
      <c r="K10" s="378">
        <v>1610</v>
      </c>
      <c r="L10" s="379">
        <v>11678</v>
      </c>
      <c r="M10" s="542"/>
    </row>
    <row r="11" spans="1:15" ht="27" customHeight="1" x14ac:dyDescent="0.2">
      <c r="A11" s="958"/>
      <c r="B11" s="595">
        <v>0.43012</v>
      </c>
      <c r="C11" s="596">
        <v>0.27357999999999999</v>
      </c>
      <c r="D11" s="596">
        <v>0.49268000000000001</v>
      </c>
      <c r="E11" s="596">
        <v>7.2770000000000001E-2</v>
      </c>
      <c r="F11" s="596">
        <v>0.96587000000000001</v>
      </c>
      <c r="G11" s="596">
        <v>6.4930000000000002E-2</v>
      </c>
      <c r="H11" s="596">
        <v>4.7849999999999997E-2</v>
      </c>
      <c r="I11" s="596">
        <v>8.7910000000000002E-2</v>
      </c>
      <c r="J11" s="596">
        <v>0.12952</v>
      </c>
      <c r="K11" s="596">
        <v>8.6230000000000001E-2</v>
      </c>
      <c r="L11" s="597">
        <v>0.25936999999999999</v>
      </c>
      <c r="M11" s="542"/>
    </row>
    <row r="12" spans="1:15" ht="27" customHeight="1" x14ac:dyDescent="0.2">
      <c r="A12" s="743" t="s">
        <v>421</v>
      </c>
      <c r="B12" s="568">
        <v>13330</v>
      </c>
      <c r="C12" s="378">
        <v>3568</v>
      </c>
      <c r="D12" s="378">
        <v>3</v>
      </c>
      <c r="E12" s="378">
        <v>606</v>
      </c>
      <c r="F12" s="378">
        <v>292</v>
      </c>
      <c r="G12" s="378">
        <v>124</v>
      </c>
      <c r="H12" s="378">
        <v>574</v>
      </c>
      <c r="I12" s="378">
        <v>122</v>
      </c>
      <c r="J12" s="378">
        <v>1362</v>
      </c>
      <c r="K12" s="378">
        <v>778</v>
      </c>
      <c r="L12" s="379">
        <v>5901</v>
      </c>
      <c r="M12" s="542"/>
    </row>
    <row r="13" spans="1:15" ht="27" customHeight="1" x14ac:dyDescent="0.2">
      <c r="A13" s="958">
        <v>0</v>
      </c>
      <c r="B13" s="595">
        <v>8.0130000000000007E-2</v>
      </c>
      <c r="C13" s="596">
        <v>0.15134</v>
      </c>
      <c r="D13" s="596">
        <v>7.1000000000000002E-4</v>
      </c>
      <c r="E13" s="596">
        <v>0.71126999999999996</v>
      </c>
      <c r="F13" s="596">
        <v>5.9100000000000003E-3</v>
      </c>
      <c r="G13" s="596">
        <v>4.4979999999999999E-2</v>
      </c>
      <c r="H13" s="596">
        <v>4.9930000000000002E-2</v>
      </c>
      <c r="I13" s="596">
        <v>5.0349999999999999E-2</v>
      </c>
      <c r="J13" s="596">
        <v>0.1716</v>
      </c>
      <c r="K13" s="596">
        <v>4.1669999999999999E-2</v>
      </c>
      <c r="L13" s="597">
        <v>0.13106000000000001</v>
      </c>
      <c r="M13" s="542"/>
    </row>
    <row r="14" spans="1:15" ht="27" customHeight="1" x14ac:dyDescent="0.2">
      <c r="A14" s="743" t="s">
        <v>433</v>
      </c>
      <c r="B14" s="568">
        <v>2364</v>
      </c>
      <c r="C14" s="378">
        <v>19</v>
      </c>
      <c r="D14" s="378">
        <v>27</v>
      </c>
      <c r="E14" s="378">
        <v>36</v>
      </c>
      <c r="F14" s="378">
        <v>82</v>
      </c>
      <c r="G14" s="378">
        <v>3</v>
      </c>
      <c r="H14" s="378">
        <v>14</v>
      </c>
      <c r="I14" s="378">
        <v>34</v>
      </c>
      <c r="J14" s="378">
        <v>1494</v>
      </c>
      <c r="K14" s="378">
        <v>286</v>
      </c>
      <c r="L14" s="379">
        <v>369</v>
      </c>
      <c r="M14" s="542"/>
    </row>
    <row r="15" spans="1:15" ht="27" customHeight="1" x14ac:dyDescent="0.2">
      <c r="A15" s="958">
        <v>0</v>
      </c>
      <c r="B15" s="595">
        <v>1.421E-2</v>
      </c>
      <c r="C15" s="596">
        <v>8.0999999999999996E-4</v>
      </c>
      <c r="D15" s="596">
        <v>6.3699999999999998E-3</v>
      </c>
      <c r="E15" s="596">
        <v>4.2250000000000003E-2</v>
      </c>
      <c r="F15" s="596">
        <v>1.66E-3</v>
      </c>
      <c r="G15" s="596">
        <v>1.09E-3</v>
      </c>
      <c r="H15" s="596">
        <v>1.2199999999999999E-3</v>
      </c>
      <c r="I15" s="596">
        <v>1.4030000000000001E-2</v>
      </c>
      <c r="J15" s="596">
        <v>0.18823000000000001</v>
      </c>
      <c r="K15" s="596">
        <v>1.532E-2</v>
      </c>
      <c r="L15" s="597">
        <v>8.2000000000000007E-3</v>
      </c>
      <c r="M15" s="542"/>
    </row>
    <row r="16" spans="1:15" ht="27" customHeight="1" x14ac:dyDescent="0.2">
      <c r="A16" s="743" t="s">
        <v>43</v>
      </c>
      <c r="B16" s="568">
        <v>4506</v>
      </c>
      <c r="C16" s="378">
        <v>83</v>
      </c>
      <c r="D16" s="378">
        <v>1903</v>
      </c>
      <c r="E16" s="378">
        <v>66</v>
      </c>
      <c r="F16" s="378">
        <v>575</v>
      </c>
      <c r="G16" s="378">
        <v>590</v>
      </c>
      <c r="H16" s="378">
        <v>50</v>
      </c>
      <c r="I16" s="378">
        <v>15</v>
      </c>
      <c r="J16" s="378">
        <v>752</v>
      </c>
      <c r="K16" s="378">
        <v>206</v>
      </c>
      <c r="L16" s="379">
        <v>266</v>
      </c>
      <c r="M16" s="542"/>
    </row>
    <row r="17" spans="1:13" ht="27" customHeight="1" x14ac:dyDescent="0.2">
      <c r="A17" s="743"/>
      <c r="B17" s="598">
        <v>2.7089999999999999E-2</v>
      </c>
      <c r="C17" s="599">
        <v>3.5200000000000001E-3</v>
      </c>
      <c r="D17" s="599">
        <v>0.44923999999999997</v>
      </c>
      <c r="E17" s="599">
        <v>7.7460000000000001E-2</v>
      </c>
      <c r="F17" s="599">
        <v>1.1650000000000001E-2</v>
      </c>
      <c r="G17" s="599">
        <v>0.214</v>
      </c>
      <c r="H17" s="599">
        <v>4.3499999999999997E-3</v>
      </c>
      <c r="I17" s="599">
        <v>6.1900000000000002E-3</v>
      </c>
      <c r="J17" s="599">
        <v>9.4750000000000001E-2</v>
      </c>
      <c r="K17" s="599">
        <v>1.103E-2</v>
      </c>
      <c r="L17" s="600">
        <v>5.9100000000000003E-3</v>
      </c>
      <c r="M17" s="542"/>
    </row>
    <row r="18" spans="1:13" ht="27" customHeight="1" x14ac:dyDescent="0.2">
      <c r="A18" s="745" t="s">
        <v>28</v>
      </c>
      <c r="B18" s="567">
        <v>166348</v>
      </c>
      <c r="C18" s="335">
        <v>23576</v>
      </c>
      <c r="D18" s="335">
        <v>4236</v>
      </c>
      <c r="E18" s="335">
        <v>852</v>
      </c>
      <c r="F18" s="335">
        <v>49377</v>
      </c>
      <c r="G18" s="335">
        <v>2757</v>
      </c>
      <c r="H18" s="335">
        <v>11495</v>
      </c>
      <c r="I18" s="335">
        <v>2423</v>
      </c>
      <c r="J18" s="335">
        <v>7937</v>
      </c>
      <c r="K18" s="335">
        <v>18670</v>
      </c>
      <c r="L18" s="336">
        <v>45025</v>
      </c>
      <c r="M18" s="542"/>
    </row>
    <row r="19" spans="1:13" ht="27" customHeight="1" thickBot="1" x14ac:dyDescent="0.25">
      <c r="A19" s="957"/>
      <c r="B19" s="569">
        <v>1</v>
      </c>
      <c r="C19" s="380">
        <v>1</v>
      </c>
      <c r="D19" s="380">
        <v>1</v>
      </c>
      <c r="E19" s="380">
        <v>1</v>
      </c>
      <c r="F19" s="380">
        <v>1</v>
      </c>
      <c r="G19" s="380">
        <v>1</v>
      </c>
      <c r="H19" s="380">
        <v>1</v>
      </c>
      <c r="I19" s="380">
        <v>1</v>
      </c>
      <c r="J19" s="380">
        <v>1</v>
      </c>
      <c r="K19" s="380">
        <v>1</v>
      </c>
      <c r="L19" s="381">
        <v>1</v>
      </c>
      <c r="M19" s="542"/>
    </row>
    <row r="20" spans="1:13" x14ac:dyDescent="0.2">
      <c r="A20" s="543"/>
      <c r="M20" s="542" t="s">
        <v>9</v>
      </c>
    </row>
    <row r="21" spans="1:13" s="705" customFormat="1" ht="12" thickBot="1" x14ac:dyDescent="0.25">
      <c r="A21" s="711" t="str">
        <f>'Tabelle 1.1'!A38</f>
        <v>Anmerkungen. Datengrundlage: Volkshochschul-Statistik 2019; Basis: 869 VHS.</v>
      </c>
      <c r="M21" s="710"/>
    </row>
    <row r="22" spans="1:13" x14ac:dyDescent="0.2">
      <c r="A22" s="705"/>
    </row>
    <row r="23" spans="1:13" x14ac:dyDescent="0.2">
      <c r="A23" s="700" t="s">
        <v>515</v>
      </c>
      <c r="B23" s="701"/>
      <c r="C23" s="701"/>
      <c r="D23" s="701"/>
      <c r="E23" s="701"/>
      <c r="F23" s="701"/>
      <c r="G23" s="701"/>
      <c r="H23" s="701"/>
      <c r="I23" s="701"/>
      <c r="J23" s="701"/>
      <c r="K23" s="701"/>
      <c r="L23" s="701"/>
    </row>
    <row r="24" spans="1:13" x14ac:dyDescent="0.2">
      <c r="A24" s="700" t="s">
        <v>516</v>
      </c>
      <c r="B24" s="701"/>
      <c r="C24" s="701"/>
      <c r="D24" s="781" t="s">
        <v>503</v>
      </c>
      <c r="E24" s="781"/>
      <c r="F24" s="781"/>
      <c r="G24" s="701"/>
      <c r="H24" s="701"/>
      <c r="I24" s="701"/>
      <c r="J24" s="701"/>
      <c r="K24" s="701"/>
    </row>
    <row r="25" spans="1:13" x14ac:dyDescent="0.2">
      <c r="A25" s="703"/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1"/>
    </row>
    <row r="26" spans="1:13" x14ac:dyDescent="0.2">
      <c r="A26" s="704" t="s">
        <v>517</v>
      </c>
      <c r="B26" s="701"/>
      <c r="C26" s="701"/>
      <c r="D26" s="701"/>
      <c r="E26" s="701"/>
      <c r="F26" s="701"/>
      <c r="G26" s="701"/>
      <c r="H26" s="701"/>
      <c r="I26" s="701"/>
      <c r="J26" s="701"/>
      <c r="K26" s="701"/>
      <c r="L26" s="701"/>
    </row>
  </sheetData>
  <mergeCells count="13">
    <mergeCell ref="A6:A7"/>
    <mergeCell ref="A1:M1"/>
    <mergeCell ref="A2:A3"/>
    <mergeCell ref="B2:B3"/>
    <mergeCell ref="C2:L2"/>
    <mergeCell ref="A4:A5"/>
    <mergeCell ref="D24:F24"/>
    <mergeCell ref="A18:A19"/>
    <mergeCell ref="A8:A9"/>
    <mergeCell ref="A10:A11"/>
    <mergeCell ref="A12:A13"/>
    <mergeCell ref="A14:A15"/>
    <mergeCell ref="A16:A17"/>
  </mergeCells>
  <conditionalFormatting sqref="A4:L4 A6:L6">
    <cfRule type="cellIs" dxfId="330" priority="7" stopIfTrue="1" operator="equal">
      <formula>0</formula>
    </cfRule>
  </conditionalFormatting>
  <conditionalFormatting sqref="A5:L5 A7:L7 A17:L19">
    <cfRule type="cellIs" dxfId="329" priority="5" stopIfTrue="1" operator="equal">
      <formula>1</formula>
    </cfRule>
    <cfRule type="cellIs" dxfId="328" priority="6" stopIfTrue="1" operator="lessThanOrEqual">
      <formula>0.004</formula>
    </cfRule>
  </conditionalFormatting>
  <conditionalFormatting sqref="A8:L8 A10:L10 A12:L12 A14:L14">
    <cfRule type="cellIs" dxfId="327" priority="4" stopIfTrue="1" operator="equal">
      <formula>0</formula>
    </cfRule>
  </conditionalFormatting>
  <conditionalFormatting sqref="A9:L9 A11:L11 A13:L13 A15:L15">
    <cfRule type="cellIs" dxfId="326" priority="2" stopIfTrue="1" operator="equal">
      <formula>1</formula>
    </cfRule>
    <cfRule type="cellIs" dxfId="325" priority="3" stopIfTrue="1" operator="lessThanOrEqual">
      <formula>0.004</formula>
    </cfRule>
  </conditionalFormatting>
  <conditionalFormatting sqref="A16:L16">
    <cfRule type="cellIs" dxfId="324" priority="1" stopIfTrue="1" operator="equal">
      <formula>0</formula>
    </cfRule>
  </conditionalFormatting>
  <conditionalFormatting sqref="N4:IV4 N6:IV6 N8:IV8 N10:IV10 N12:IV12 N14:IV14 N16:IV16">
    <cfRule type="cellIs" dxfId="323" priority="16" stopIfTrue="1" operator="equal">
      <formula>0</formula>
    </cfRule>
  </conditionalFormatting>
  <conditionalFormatting sqref="N5:IV5 N7:IV7 N9:IV9 N11:IV11 N13:IV13 N15:IV15 N17:IV19">
    <cfRule type="cellIs" dxfId="322" priority="14" stopIfTrue="1" operator="equal">
      <formula>1</formula>
    </cfRule>
    <cfRule type="cellIs" dxfId="321" priority="15" stopIfTrue="1" operator="lessThanOrEqual">
      <formula>0.004</formula>
    </cfRule>
  </conditionalFormatting>
  <conditionalFormatting sqref="O3">
    <cfRule type="cellIs" dxfId="320" priority="12" stopIfTrue="1" operator="equal">
      <formula>1</formula>
    </cfRule>
    <cfRule type="cellIs" dxfId="319" priority="13" stopIfTrue="1" operator="lessThan">
      <formula>0.0005</formula>
    </cfRule>
  </conditionalFormatting>
  <hyperlinks>
    <hyperlink ref="A26" r:id="rId1" display="Publikation und Tabellen stehen unter der Lizenz CC BY-SA DEED 4.0." xr:uid="{648A2F70-336D-42D4-9AED-B91FDCB5052C}"/>
    <hyperlink ref="D24:F24" r:id="rId2" display="http://dx.doi.org/10.4232/1.14582 " xr:uid="{FD031669-5238-4D65-A396-96C1AA61A70A}"/>
    <hyperlink ref="D24" r:id="rId3" xr:uid="{D396EA3D-08E7-4599-9302-E0B3AB1412BE}"/>
  </hyperlinks>
  <pageMargins left="0.78740157480314965" right="0.78740157480314965" top="0.98425196850393704" bottom="0.98425196850393704" header="0.51181102362204722" footer="0.51181102362204722"/>
  <pageSetup paperSize="9" scale="56" orientation="portrait" r:id="rId4"/>
  <headerFooter scaleWithDoc="0" alignWithMargins="0"/>
  <legacyDrawingHF r:id="rId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511F-1B3E-4C3F-A29A-390BDD65918A}">
  <dimension ref="A1:V28"/>
  <sheetViews>
    <sheetView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5.28515625" style="9" customWidth="1"/>
    <col min="2" max="3" width="11.7109375" style="9" customWidth="1"/>
    <col min="4" max="11" width="9.7109375" style="9" customWidth="1"/>
    <col min="12" max="12" width="15.28515625" style="9" customWidth="1"/>
    <col min="13" max="18" width="11.28515625" style="9" customWidth="1"/>
    <col min="19" max="20" width="11.28515625" style="4" customWidth="1"/>
    <col min="21" max="16384" width="11.42578125" style="9"/>
  </cols>
  <sheetData>
    <row r="1" spans="1:22" s="3" customFormat="1" ht="37.5" customHeight="1" thickBot="1" x14ac:dyDescent="0.25">
      <c r="A1" s="959" t="str">
        <f>"Tabelle 13: Geschlechtsverteilung in Kursen nach Ländern und Programmbereichen " &amp;Hilfswerte!B1</f>
        <v>Tabelle 13: Geschlechtsverteilung in Kursen nach Ländern und Programmbereichen 2019</v>
      </c>
      <c r="B1" s="960"/>
      <c r="C1" s="960"/>
      <c r="D1" s="960"/>
      <c r="E1" s="960"/>
      <c r="F1" s="960"/>
      <c r="G1" s="960"/>
      <c r="H1" s="960"/>
      <c r="I1" s="960"/>
      <c r="J1" s="960"/>
      <c r="K1" s="968"/>
      <c r="L1" s="960" t="str">
        <f>"noch Tabelle 13: Geschlechtsverteilung in Kursen nach Ländern und Programmbereichen " &amp;Hilfswerte!B1</f>
        <v>noch Tabelle 13: Geschlechtsverteilung in Kursen nach Ländern und Programmbereichen 2019</v>
      </c>
      <c r="M1" s="960"/>
      <c r="N1" s="960"/>
      <c r="O1" s="960"/>
      <c r="P1" s="960"/>
      <c r="Q1" s="960"/>
      <c r="R1" s="960"/>
      <c r="S1" s="960"/>
      <c r="T1" s="968"/>
      <c r="U1" s="82"/>
      <c r="V1" s="82"/>
    </row>
    <row r="2" spans="1:22" s="3" customFormat="1" ht="25.5" customHeight="1" x14ac:dyDescent="0.2">
      <c r="A2" s="731" t="s">
        <v>14</v>
      </c>
      <c r="B2" s="969" t="s">
        <v>300</v>
      </c>
      <c r="C2" s="970"/>
      <c r="D2" s="945" t="s">
        <v>301</v>
      </c>
      <c r="E2" s="946"/>
      <c r="F2" s="946"/>
      <c r="G2" s="946"/>
      <c r="H2" s="946"/>
      <c r="I2" s="946"/>
      <c r="J2" s="946"/>
      <c r="K2" s="953"/>
      <c r="L2" s="973" t="s">
        <v>14</v>
      </c>
      <c r="M2" s="945" t="s">
        <v>301</v>
      </c>
      <c r="N2" s="946"/>
      <c r="O2" s="946"/>
      <c r="P2" s="946"/>
      <c r="Q2" s="946"/>
      <c r="R2" s="946"/>
      <c r="S2" s="946"/>
      <c r="T2" s="947"/>
    </row>
    <row r="3" spans="1:22" s="85" customFormat="1" ht="58.5" customHeight="1" x14ac:dyDescent="0.2">
      <c r="A3" s="732"/>
      <c r="B3" s="971"/>
      <c r="C3" s="972"/>
      <c r="D3" s="975" t="s">
        <v>28</v>
      </c>
      <c r="E3" s="976"/>
      <c r="F3" s="975" t="s">
        <v>302</v>
      </c>
      <c r="G3" s="976"/>
      <c r="H3" s="977" t="s">
        <v>303</v>
      </c>
      <c r="I3" s="978"/>
      <c r="J3" s="975" t="s">
        <v>21</v>
      </c>
      <c r="K3" s="976"/>
      <c r="L3" s="974"/>
      <c r="M3" s="975" t="s">
        <v>22</v>
      </c>
      <c r="N3" s="976"/>
      <c r="O3" s="975" t="s">
        <v>421</v>
      </c>
      <c r="P3" s="976"/>
      <c r="Q3" s="975" t="s">
        <v>433</v>
      </c>
      <c r="R3" s="976"/>
      <c r="S3" s="975" t="s">
        <v>43</v>
      </c>
      <c r="T3" s="979"/>
    </row>
    <row r="4" spans="1:22" ht="50.25" customHeight="1" x14ac:dyDescent="0.2">
      <c r="A4" s="732"/>
      <c r="B4" s="398" t="s">
        <v>6</v>
      </c>
      <c r="C4" s="399" t="s">
        <v>304</v>
      </c>
      <c r="D4" s="94" t="s">
        <v>296</v>
      </c>
      <c r="E4" s="94" t="s">
        <v>297</v>
      </c>
      <c r="F4" s="87" t="s">
        <v>296</v>
      </c>
      <c r="G4" s="17" t="s">
        <v>297</v>
      </c>
      <c r="H4" s="17" t="s">
        <v>296</v>
      </c>
      <c r="I4" s="17" t="s">
        <v>297</v>
      </c>
      <c r="J4" s="17" t="s">
        <v>296</v>
      </c>
      <c r="K4" s="17" t="s">
        <v>297</v>
      </c>
      <c r="L4" s="974"/>
      <c r="M4" s="17" t="s">
        <v>296</v>
      </c>
      <c r="N4" s="17" t="s">
        <v>297</v>
      </c>
      <c r="O4" s="17" t="s">
        <v>296</v>
      </c>
      <c r="P4" s="17" t="s">
        <v>297</v>
      </c>
      <c r="Q4" s="17" t="s">
        <v>296</v>
      </c>
      <c r="R4" s="86" t="s">
        <v>297</v>
      </c>
      <c r="S4" s="17" t="s">
        <v>296</v>
      </c>
      <c r="T4" s="19" t="s">
        <v>297</v>
      </c>
    </row>
    <row r="5" spans="1:22" s="89" customFormat="1" ht="24.75" customHeight="1" x14ac:dyDescent="0.2">
      <c r="A5" s="459" t="s">
        <v>79</v>
      </c>
      <c r="B5" s="385">
        <v>1099773</v>
      </c>
      <c r="C5" s="393">
        <v>0.87348000000000003</v>
      </c>
      <c r="D5" s="96">
        <v>0.75226999999999999</v>
      </c>
      <c r="E5" s="100">
        <v>0.24773000000000001</v>
      </c>
      <c r="F5" s="101">
        <v>0.68230000000000002</v>
      </c>
      <c r="G5" s="100">
        <v>0.31769999999999998</v>
      </c>
      <c r="H5" s="101">
        <v>0.78820000000000001</v>
      </c>
      <c r="I5" s="100">
        <v>0.21179999999999999</v>
      </c>
      <c r="J5" s="101">
        <v>0.84543999999999997</v>
      </c>
      <c r="K5" s="100">
        <v>0.15456</v>
      </c>
      <c r="L5" s="570" t="s">
        <v>79</v>
      </c>
      <c r="M5" s="96">
        <v>0.63912999999999998</v>
      </c>
      <c r="N5" s="100">
        <v>0.36087000000000002</v>
      </c>
      <c r="O5" s="101">
        <v>0.65993000000000002</v>
      </c>
      <c r="P5" s="100">
        <v>0.34006999999999998</v>
      </c>
      <c r="Q5" s="101">
        <v>0.55157999999999996</v>
      </c>
      <c r="R5" s="100">
        <v>0.44841999999999999</v>
      </c>
      <c r="S5" s="101">
        <v>0.5544</v>
      </c>
      <c r="T5" s="97">
        <v>0.4456</v>
      </c>
    </row>
    <row r="6" spans="1:22" s="89" customFormat="1" ht="24.95" customHeight="1" x14ac:dyDescent="0.2">
      <c r="A6" s="555" t="s">
        <v>80</v>
      </c>
      <c r="B6" s="397">
        <v>1247697</v>
      </c>
      <c r="C6" s="394">
        <v>0.84807999999999995</v>
      </c>
      <c r="D6" s="99">
        <v>0.77344999999999997</v>
      </c>
      <c r="E6" s="386">
        <v>0.22655</v>
      </c>
      <c r="F6" s="99">
        <v>0.67032000000000003</v>
      </c>
      <c r="G6" s="386">
        <v>0.32967999999999997</v>
      </c>
      <c r="H6" s="99">
        <v>0.80157999999999996</v>
      </c>
      <c r="I6" s="386">
        <v>0.19842000000000001</v>
      </c>
      <c r="J6" s="99">
        <v>0.85846</v>
      </c>
      <c r="K6" s="359">
        <v>0.14154</v>
      </c>
      <c r="L6" s="571" t="s">
        <v>80</v>
      </c>
      <c r="M6" s="99">
        <v>0.65868000000000004</v>
      </c>
      <c r="N6" s="386">
        <v>0.34132000000000001</v>
      </c>
      <c r="O6" s="99">
        <v>0.64658000000000004</v>
      </c>
      <c r="P6" s="386">
        <v>0.35342000000000001</v>
      </c>
      <c r="Q6" s="99">
        <v>0.45995000000000003</v>
      </c>
      <c r="R6" s="386">
        <v>0.54005000000000003</v>
      </c>
      <c r="S6" s="99">
        <v>0.51666000000000001</v>
      </c>
      <c r="T6" s="360">
        <v>0.48333999999999999</v>
      </c>
    </row>
    <row r="7" spans="1:22" s="89" customFormat="1" ht="24.95" customHeight="1" x14ac:dyDescent="0.2">
      <c r="A7" s="456" t="s">
        <v>81</v>
      </c>
      <c r="B7" s="397">
        <v>173501</v>
      </c>
      <c r="C7" s="394">
        <v>0.71462999999999999</v>
      </c>
      <c r="D7" s="99">
        <v>0.69725999999999999</v>
      </c>
      <c r="E7" s="386">
        <v>0.30274000000000001</v>
      </c>
      <c r="F7" s="99">
        <v>0.74034999999999995</v>
      </c>
      <c r="G7" s="386">
        <v>0.25964999999999999</v>
      </c>
      <c r="H7" s="99">
        <v>0.81589999999999996</v>
      </c>
      <c r="I7" s="386">
        <v>0.18410000000000001</v>
      </c>
      <c r="J7" s="99">
        <v>0.84914999999999996</v>
      </c>
      <c r="K7" s="359">
        <v>0.15085000000000001</v>
      </c>
      <c r="L7" s="571" t="s">
        <v>81</v>
      </c>
      <c r="M7" s="99">
        <v>0.62388999999999994</v>
      </c>
      <c r="N7" s="386">
        <v>0.37611</v>
      </c>
      <c r="O7" s="99">
        <v>0.70711000000000002</v>
      </c>
      <c r="P7" s="386">
        <v>0.29288999999999998</v>
      </c>
      <c r="Q7" s="99">
        <v>0.55262999999999995</v>
      </c>
      <c r="R7" s="386">
        <v>0.44736999999999999</v>
      </c>
      <c r="S7" s="99">
        <v>0.61499000000000004</v>
      </c>
      <c r="T7" s="360">
        <v>0.38501000000000002</v>
      </c>
    </row>
    <row r="8" spans="1:22" s="89" customFormat="1" ht="24.95" customHeight="1" x14ac:dyDescent="0.2">
      <c r="A8" s="456" t="s">
        <v>82</v>
      </c>
      <c r="B8" s="397">
        <v>67117</v>
      </c>
      <c r="C8" s="394">
        <v>0.96665999999999996</v>
      </c>
      <c r="D8" s="99">
        <v>0.75300999999999996</v>
      </c>
      <c r="E8" s="386">
        <v>0.24698999999999999</v>
      </c>
      <c r="F8" s="99">
        <v>0.66793999999999998</v>
      </c>
      <c r="G8" s="386">
        <v>0.33206000000000002</v>
      </c>
      <c r="H8" s="99">
        <v>0.85775999999999997</v>
      </c>
      <c r="I8" s="386">
        <v>0.14224000000000001</v>
      </c>
      <c r="J8" s="99">
        <v>0.90910999999999997</v>
      </c>
      <c r="K8" s="359">
        <v>9.0889999999999999E-2</v>
      </c>
      <c r="L8" s="571" t="s">
        <v>82</v>
      </c>
      <c r="M8" s="99">
        <v>0.64646999999999999</v>
      </c>
      <c r="N8" s="386">
        <v>0.35353000000000001</v>
      </c>
      <c r="O8" s="99">
        <v>0.59036999999999995</v>
      </c>
      <c r="P8" s="386">
        <v>0.40962999999999999</v>
      </c>
      <c r="Q8" s="99">
        <v>0.48826999999999998</v>
      </c>
      <c r="R8" s="386">
        <v>0.51173000000000002</v>
      </c>
      <c r="S8" s="99">
        <v>0.5141</v>
      </c>
      <c r="T8" s="360">
        <v>0.4859</v>
      </c>
    </row>
    <row r="9" spans="1:22" s="89" customFormat="1" ht="24.95" customHeight="1" x14ac:dyDescent="0.2">
      <c r="A9" s="456" t="s">
        <v>83</v>
      </c>
      <c r="B9" s="397">
        <v>47570</v>
      </c>
      <c r="C9" s="394">
        <v>0.98024</v>
      </c>
      <c r="D9" s="99">
        <v>0.66425999999999996</v>
      </c>
      <c r="E9" s="386">
        <v>0.33573999999999998</v>
      </c>
      <c r="F9" s="99">
        <v>0.54227999999999998</v>
      </c>
      <c r="G9" s="386">
        <v>0.45772000000000002</v>
      </c>
      <c r="H9" s="99">
        <v>0.78435999999999995</v>
      </c>
      <c r="I9" s="386">
        <v>0.21564</v>
      </c>
      <c r="J9" s="99">
        <v>0.78790000000000004</v>
      </c>
      <c r="K9" s="359">
        <v>0.21210000000000001</v>
      </c>
      <c r="L9" s="571" t="s">
        <v>83</v>
      </c>
      <c r="M9" s="99">
        <v>0.60741000000000001</v>
      </c>
      <c r="N9" s="386">
        <v>0.39258999999999999</v>
      </c>
      <c r="O9" s="99">
        <v>0.61939999999999995</v>
      </c>
      <c r="P9" s="386">
        <v>0.38059999999999999</v>
      </c>
      <c r="Q9" s="99">
        <v>0.71930000000000005</v>
      </c>
      <c r="R9" s="386">
        <v>0.28070000000000001</v>
      </c>
      <c r="S9" s="99">
        <v>0.56299999999999994</v>
      </c>
      <c r="T9" s="360">
        <v>0.437</v>
      </c>
    </row>
    <row r="10" spans="1:22" s="89" customFormat="1" ht="24.95" customHeight="1" x14ac:dyDescent="0.2">
      <c r="A10" s="456" t="s">
        <v>84</v>
      </c>
      <c r="B10" s="397">
        <v>104298</v>
      </c>
      <c r="C10" s="394">
        <v>0.99994000000000005</v>
      </c>
      <c r="D10" s="99">
        <v>0.73663000000000001</v>
      </c>
      <c r="E10" s="386">
        <v>0.26336999999999999</v>
      </c>
      <c r="F10" s="99">
        <v>0.70945999999999998</v>
      </c>
      <c r="G10" s="386">
        <v>0.29054000000000002</v>
      </c>
      <c r="H10" s="99">
        <v>0.81410000000000005</v>
      </c>
      <c r="I10" s="386">
        <v>0.18590000000000001</v>
      </c>
      <c r="J10" s="99">
        <v>0.83689999999999998</v>
      </c>
      <c r="K10" s="359">
        <v>0.16309999999999999</v>
      </c>
      <c r="L10" s="571" t="s">
        <v>84</v>
      </c>
      <c r="M10" s="99">
        <v>0.66388000000000003</v>
      </c>
      <c r="N10" s="386">
        <v>0.33611999999999997</v>
      </c>
      <c r="O10" s="99">
        <v>0.68125999999999998</v>
      </c>
      <c r="P10" s="386">
        <v>0.31874000000000002</v>
      </c>
      <c r="Q10" s="99" t="s">
        <v>498</v>
      </c>
      <c r="R10" s="386" t="s">
        <v>498</v>
      </c>
      <c r="S10" s="99">
        <v>0.67484</v>
      </c>
      <c r="T10" s="360">
        <v>0.32516</v>
      </c>
    </row>
    <row r="11" spans="1:22" s="89" customFormat="1" ht="24.95" customHeight="1" x14ac:dyDescent="0.2">
      <c r="A11" s="456" t="s">
        <v>85</v>
      </c>
      <c r="B11" s="397">
        <v>376872</v>
      </c>
      <c r="C11" s="394">
        <v>0.92823</v>
      </c>
      <c r="D11" s="99">
        <v>0.72538999999999998</v>
      </c>
      <c r="E11" s="386">
        <v>0.27461000000000002</v>
      </c>
      <c r="F11" s="99">
        <v>0.65046000000000004</v>
      </c>
      <c r="G11" s="386">
        <v>0.34954000000000002</v>
      </c>
      <c r="H11" s="99">
        <v>0.77907999999999999</v>
      </c>
      <c r="I11" s="386">
        <v>0.22092000000000001</v>
      </c>
      <c r="J11" s="99">
        <v>0.84321999999999997</v>
      </c>
      <c r="K11" s="359">
        <v>0.15678</v>
      </c>
      <c r="L11" s="571" t="s">
        <v>85</v>
      </c>
      <c r="M11" s="99">
        <v>0.62914999999999999</v>
      </c>
      <c r="N11" s="386">
        <v>0.37085000000000001</v>
      </c>
      <c r="O11" s="99">
        <v>0.68637999999999999</v>
      </c>
      <c r="P11" s="386">
        <v>0.31362000000000001</v>
      </c>
      <c r="Q11" s="99">
        <v>0.52656000000000003</v>
      </c>
      <c r="R11" s="386">
        <v>0.47344000000000003</v>
      </c>
      <c r="S11" s="99">
        <v>0.57011000000000001</v>
      </c>
      <c r="T11" s="360">
        <v>0.42988999999999999</v>
      </c>
    </row>
    <row r="12" spans="1:22" s="89" customFormat="1" ht="24.95" customHeight="1" x14ac:dyDescent="0.2">
      <c r="A12" s="456" t="s">
        <v>86</v>
      </c>
      <c r="B12" s="397">
        <v>44139</v>
      </c>
      <c r="C12" s="394">
        <v>0.94991999999999999</v>
      </c>
      <c r="D12" s="99">
        <v>0.77442</v>
      </c>
      <c r="E12" s="386">
        <v>0.22558</v>
      </c>
      <c r="F12" s="99">
        <v>0.73209999999999997</v>
      </c>
      <c r="G12" s="386">
        <v>0.26790000000000003</v>
      </c>
      <c r="H12" s="99">
        <v>0.87817999999999996</v>
      </c>
      <c r="I12" s="386">
        <v>0.12182</v>
      </c>
      <c r="J12" s="99">
        <v>0.90759999999999996</v>
      </c>
      <c r="K12" s="359">
        <v>9.2399999999999996E-2</v>
      </c>
      <c r="L12" s="571" t="s">
        <v>86</v>
      </c>
      <c r="M12" s="99">
        <v>0.64759</v>
      </c>
      <c r="N12" s="386">
        <v>0.35241</v>
      </c>
      <c r="O12" s="99">
        <v>0.72275</v>
      </c>
      <c r="P12" s="386">
        <v>0.27725</v>
      </c>
      <c r="Q12" s="99">
        <v>0.45467000000000002</v>
      </c>
      <c r="R12" s="386">
        <v>0.54532999999999998</v>
      </c>
      <c r="S12" s="99">
        <v>0.50534999999999997</v>
      </c>
      <c r="T12" s="360">
        <v>0.49464999999999998</v>
      </c>
    </row>
    <row r="13" spans="1:22" s="89" customFormat="1" ht="24.95" customHeight="1" x14ac:dyDescent="0.2">
      <c r="A13" s="456" t="s">
        <v>87</v>
      </c>
      <c r="B13" s="397">
        <v>538108</v>
      </c>
      <c r="C13" s="394">
        <v>0.93666000000000005</v>
      </c>
      <c r="D13" s="99">
        <v>0.71723999999999999</v>
      </c>
      <c r="E13" s="386">
        <v>0.28276000000000001</v>
      </c>
      <c r="F13" s="99">
        <v>0.71926999999999996</v>
      </c>
      <c r="G13" s="386">
        <v>0.28072999999999998</v>
      </c>
      <c r="H13" s="99">
        <v>0.79939000000000004</v>
      </c>
      <c r="I13" s="386">
        <v>0.20061000000000001</v>
      </c>
      <c r="J13" s="99">
        <v>0.83642000000000005</v>
      </c>
      <c r="K13" s="359">
        <v>0.16358</v>
      </c>
      <c r="L13" s="571" t="s">
        <v>87</v>
      </c>
      <c r="M13" s="99">
        <v>0.62009000000000003</v>
      </c>
      <c r="N13" s="386">
        <v>0.37991000000000003</v>
      </c>
      <c r="O13" s="99">
        <v>0.62283999999999995</v>
      </c>
      <c r="P13" s="386">
        <v>0.37716</v>
      </c>
      <c r="Q13" s="99">
        <v>0.46561999999999998</v>
      </c>
      <c r="R13" s="386">
        <v>0.53437999999999997</v>
      </c>
      <c r="S13" s="99">
        <v>0.51107000000000002</v>
      </c>
      <c r="T13" s="360">
        <v>0.48892999999999998</v>
      </c>
    </row>
    <row r="14" spans="1:22" s="89" customFormat="1" ht="24.95" customHeight="1" x14ac:dyDescent="0.2">
      <c r="A14" s="456" t="s">
        <v>88</v>
      </c>
      <c r="B14" s="397">
        <v>804258</v>
      </c>
      <c r="C14" s="394">
        <v>0.84036</v>
      </c>
      <c r="D14" s="99">
        <v>0.72267000000000003</v>
      </c>
      <c r="E14" s="386">
        <v>0.27733000000000002</v>
      </c>
      <c r="F14" s="99">
        <v>0.66281999999999996</v>
      </c>
      <c r="G14" s="386">
        <v>0.33717999999999998</v>
      </c>
      <c r="H14" s="99">
        <v>0.79635999999999996</v>
      </c>
      <c r="I14" s="386">
        <v>0.20363999999999999</v>
      </c>
      <c r="J14" s="99">
        <v>0.84082999999999997</v>
      </c>
      <c r="K14" s="359">
        <v>0.15917000000000001</v>
      </c>
      <c r="L14" s="571" t="s">
        <v>88</v>
      </c>
      <c r="M14" s="99">
        <v>0.63658000000000003</v>
      </c>
      <c r="N14" s="386">
        <v>0.36342000000000002</v>
      </c>
      <c r="O14" s="99">
        <v>0.62619000000000002</v>
      </c>
      <c r="P14" s="386">
        <v>0.37380999999999998</v>
      </c>
      <c r="Q14" s="99">
        <v>0.49521999999999999</v>
      </c>
      <c r="R14" s="386">
        <v>0.50478000000000001</v>
      </c>
      <c r="S14" s="99">
        <v>0.59355000000000002</v>
      </c>
      <c r="T14" s="360">
        <v>0.40644999999999998</v>
      </c>
    </row>
    <row r="15" spans="1:22" s="89" customFormat="1" ht="24.95" customHeight="1" x14ac:dyDescent="0.2">
      <c r="A15" s="456" t="s">
        <v>89</v>
      </c>
      <c r="B15" s="397">
        <v>258972</v>
      </c>
      <c r="C15" s="394">
        <v>0.90554000000000001</v>
      </c>
      <c r="D15" s="99">
        <v>0.74599000000000004</v>
      </c>
      <c r="E15" s="386">
        <v>0.25401000000000001</v>
      </c>
      <c r="F15" s="99">
        <v>0.64409000000000005</v>
      </c>
      <c r="G15" s="386">
        <v>0.35591</v>
      </c>
      <c r="H15" s="99">
        <v>0.79039000000000004</v>
      </c>
      <c r="I15" s="386">
        <v>0.20960999999999999</v>
      </c>
      <c r="J15" s="99">
        <v>0.84877999999999998</v>
      </c>
      <c r="K15" s="359">
        <v>0.15121999999999999</v>
      </c>
      <c r="L15" s="571" t="s">
        <v>89</v>
      </c>
      <c r="M15" s="99">
        <v>0.63854999999999995</v>
      </c>
      <c r="N15" s="386">
        <v>0.36144999999999999</v>
      </c>
      <c r="O15" s="99">
        <v>0.73502000000000001</v>
      </c>
      <c r="P15" s="386">
        <v>0.26497999999999999</v>
      </c>
      <c r="Q15" s="99">
        <v>0.42991000000000001</v>
      </c>
      <c r="R15" s="386">
        <v>0.57008999999999999</v>
      </c>
      <c r="S15" s="99">
        <v>0.55664000000000002</v>
      </c>
      <c r="T15" s="360">
        <v>0.44335999999999998</v>
      </c>
    </row>
    <row r="16" spans="1:22" s="89" customFormat="1" ht="24.95" customHeight="1" x14ac:dyDescent="0.2">
      <c r="A16" s="456" t="s">
        <v>90</v>
      </c>
      <c r="B16" s="397">
        <v>41342</v>
      </c>
      <c r="C16" s="394">
        <v>0.59609999999999996</v>
      </c>
      <c r="D16" s="99">
        <v>0.73755999999999999</v>
      </c>
      <c r="E16" s="386">
        <v>0.26244000000000001</v>
      </c>
      <c r="F16" s="99">
        <v>0.61304999999999998</v>
      </c>
      <c r="G16" s="386">
        <v>0.38695000000000002</v>
      </c>
      <c r="H16" s="99">
        <v>0.75082000000000004</v>
      </c>
      <c r="I16" s="386">
        <v>0.24918000000000001</v>
      </c>
      <c r="J16" s="99">
        <v>0.81072999999999995</v>
      </c>
      <c r="K16" s="359">
        <v>0.18926999999999999</v>
      </c>
      <c r="L16" s="571" t="s">
        <v>90</v>
      </c>
      <c r="M16" s="99">
        <v>0.68042999999999998</v>
      </c>
      <c r="N16" s="386">
        <v>0.31957000000000002</v>
      </c>
      <c r="O16" s="99">
        <v>0.57169999999999999</v>
      </c>
      <c r="P16" s="386">
        <v>0.42830000000000001</v>
      </c>
      <c r="Q16" s="99">
        <v>0.52273000000000003</v>
      </c>
      <c r="R16" s="386">
        <v>0.47727000000000003</v>
      </c>
      <c r="S16" s="99">
        <v>0.67096999999999996</v>
      </c>
      <c r="T16" s="360">
        <v>0.32902999999999999</v>
      </c>
    </row>
    <row r="17" spans="1:22" s="89" customFormat="1" ht="24.95" customHeight="1" x14ac:dyDescent="0.2">
      <c r="A17" s="456" t="s">
        <v>91</v>
      </c>
      <c r="B17" s="397">
        <v>142521</v>
      </c>
      <c r="C17" s="394">
        <v>0.94250999999999996</v>
      </c>
      <c r="D17" s="99">
        <v>0.75124000000000002</v>
      </c>
      <c r="E17" s="386">
        <v>0.24876000000000001</v>
      </c>
      <c r="F17" s="99">
        <v>0.73124</v>
      </c>
      <c r="G17" s="386">
        <v>0.26876</v>
      </c>
      <c r="H17" s="99">
        <v>0.83264000000000005</v>
      </c>
      <c r="I17" s="386">
        <v>0.16736000000000001</v>
      </c>
      <c r="J17" s="99">
        <v>0.87075999999999998</v>
      </c>
      <c r="K17" s="359">
        <v>0.12923999999999999</v>
      </c>
      <c r="L17" s="571" t="s">
        <v>91</v>
      </c>
      <c r="M17" s="99">
        <v>0.62214999999999998</v>
      </c>
      <c r="N17" s="386">
        <v>0.37785000000000002</v>
      </c>
      <c r="O17" s="99">
        <v>0.69445000000000001</v>
      </c>
      <c r="P17" s="386">
        <v>0.30554999999999999</v>
      </c>
      <c r="Q17" s="99">
        <v>0.59048</v>
      </c>
      <c r="R17" s="386">
        <v>0.40952</v>
      </c>
      <c r="S17" s="99">
        <v>0.51585999999999999</v>
      </c>
      <c r="T17" s="360">
        <v>0.48414000000000001</v>
      </c>
    </row>
    <row r="18" spans="1:22" s="89" customFormat="1" ht="24.95" customHeight="1" x14ac:dyDescent="0.2">
      <c r="A18" s="456" t="s">
        <v>92</v>
      </c>
      <c r="B18" s="397">
        <v>64599</v>
      </c>
      <c r="C18" s="394">
        <v>0.99273</v>
      </c>
      <c r="D18" s="99">
        <v>0.74721000000000004</v>
      </c>
      <c r="E18" s="386">
        <v>0.25279000000000001</v>
      </c>
      <c r="F18" s="99">
        <v>0.64410000000000001</v>
      </c>
      <c r="G18" s="386">
        <v>0.35589999999999999</v>
      </c>
      <c r="H18" s="99">
        <v>0.84441999999999995</v>
      </c>
      <c r="I18" s="386">
        <v>0.15558</v>
      </c>
      <c r="J18" s="99">
        <v>0.91110000000000002</v>
      </c>
      <c r="K18" s="359">
        <v>8.8900000000000007E-2</v>
      </c>
      <c r="L18" s="571" t="s">
        <v>92</v>
      </c>
      <c r="M18" s="99">
        <v>0.62727999999999995</v>
      </c>
      <c r="N18" s="386">
        <v>0.37272</v>
      </c>
      <c r="O18" s="99">
        <v>0.64043000000000005</v>
      </c>
      <c r="P18" s="386">
        <v>0.35957</v>
      </c>
      <c r="Q18" s="99">
        <v>0.55720999999999998</v>
      </c>
      <c r="R18" s="386">
        <v>0.44279000000000002</v>
      </c>
      <c r="S18" s="99">
        <v>0.46400000000000002</v>
      </c>
      <c r="T18" s="360">
        <v>0.53600000000000003</v>
      </c>
    </row>
    <row r="19" spans="1:22" s="89" customFormat="1" ht="24.95" customHeight="1" x14ac:dyDescent="0.2">
      <c r="A19" s="456" t="s">
        <v>93</v>
      </c>
      <c r="B19" s="397">
        <v>221076</v>
      </c>
      <c r="C19" s="394">
        <v>0.86338999999999999</v>
      </c>
      <c r="D19" s="99">
        <v>0.73751</v>
      </c>
      <c r="E19" s="386">
        <v>0.26249</v>
      </c>
      <c r="F19" s="99">
        <v>0.66032999999999997</v>
      </c>
      <c r="G19" s="386">
        <v>0.33967000000000003</v>
      </c>
      <c r="H19" s="99">
        <v>0.80518999999999996</v>
      </c>
      <c r="I19" s="386">
        <v>0.19481000000000001</v>
      </c>
      <c r="J19" s="99">
        <v>0.84284999999999999</v>
      </c>
      <c r="K19" s="359">
        <v>0.15715000000000001</v>
      </c>
      <c r="L19" s="571" t="s">
        <v>93</v>
      </c>
      <c r="M19" s="99">
        <v>0.61595</v>
      </c>
      <c r="N19" s="386">
        <v>0.38405</v>
      </c>
      <c r="O19" s="99">
        <v>0.64168999999999998</v>
      </c>
      <c r="P19" s="386">
        <v>0.35831000000000002</v>
      </c>
      <c r="Q19" s="99">
        <v>0.51488</v>
      </c>
      <c r="R19" s="386">
        <v>0.48512</v>
      </c>
      <c r="S19" s="99">
        <v>0.44266</v>
      </c>
      <c r="T19" s="360">
        <v>0.55733999999999995</v>
      </c>
    </row>
    <row r="20" spans="1:22" s="89" customFormat="1" ht="24.95" customHeight="1" x14ac:dyDescent="0.2">
      <c r="A20" s="553" t="s">
        <v>94</v>
      </c>
      <c r="B20" s="387">
        <v>80559</v>
      </c>
      <c r="C20" s="395">
        <v>0.97026999999999997</v>
      </c>
      <c r="D20" s="367">
        <v>0.73767000000000005</v>
      </c>
      <c r="E20" s="388">
        <v>0.26233000000000001</v>
      </c>
      <c r="F20" s="367">
        <v>0.58816999999999997</v>
      </c>
      <c r="G20" s="388">
        <v>0.41182999999999997</v>
      </c>
      <c r="H20" s="367">
        <v>0.79910000000000003</v>
      </c>
      <c r="I20" s="388">
        <v>0.2009</v>
      </c>
      <c r="J20" s="367">
        <v>0.89666999999999997</v>
      </c>
      <c r="K20" s="368">
        <v>0.10333000000000001</v>
      </c>
      <c r="L20" s="572" t="s">
        <v>94</v>
      </c>
      <c r="M20" s="367">
        <v>0.59887999999999997</v>
      </c>
      <c r="N20" s="388">
        <v>0.40111999999999998</v>
      </c>
      <c r="O20" s="367">
        <v>0.62805</v>
      </c>
      <c r="P20" s="388">
        <v>0.37195</v>
      </c>
      <c r="Q20" s="367">
        <v>0.44152000000000002</v>
      </c>
      <c r="R20" s="388">
        <v>0.55847999999999998</v>
      </c>
      <c r="S20" s="367">
        <v>0.45016</v>
      </c>
      <c r="T20" s="369">
        <v>0.54984</v>
      </c>
    </row>
    <row r="21" spans="1:22" s="98" customFormat="1" ht="24.95" customHeight="1" thickBot="1" x14ac:dyDescent="0.25">
      <c r="A21" s="324" t="s">
        <v>109</v>
      </c>
      <c r="B21" s="389">
        <v>5312402</v>
      </c>
      <c r="C21" s="396">
        <v>0.87231000000000003</v>
      </c>
      <c r="D21" s="390">
        <v>0.74326000000000003</v>
      </c>
      <c r="E21" s="391">
        <v>0.25674000000000002</v>
      </c>
      <c r="F21" s="390">
        <v>0.67608999999999997</v>
      </c>
      <c r="G21" s="391">
        <v>0.32390999999999998</v>
      </c>
      <c r="H21" s="390">
        <v>0.79895000000000005</v>
      </c>
      <c r="I21" s="391">
        <v>0.20105000000000001</v>
      </c>
      <c r="J21" s="390">
        <v>0.85041</v>
      </c>
      <c r="K21" s="391">
        <v>0.14959</v>
      </c>
      <c r="L21" s="573" t="s">
        <v>109</v>
      </c>
      <c r="M21" s="390">
        <v>0.63683000000000001</v>
      </c>
      <c r="N21" s="391">
        <v>0.36316999999999999</v>
      </c>
      <c r="O21" s="390">
        <v>0.65200000000000002</v>
      </c>
      <c r="P21" s="391">
        <v>0.34799999999999998</v>
      </c>
      <c r="Q21" s="390">
        <v>0.49280000000000002</v>
      </c>
      <c r="R21" s="391">
        <v>0.50719999999999998</v>
      </c>
      <c r="S21" s="390">
        <v>0.53949000000000003</v>
      </c>
      <c r="T21" s="392">
        <v>0.46050999999999997</v>
      </c>
    </row>
    <row r="23" spans="1:22" s="705" customFormat="1" ht="11.25" x14ac:dyDescent="0.2">
      <c r="A23" s="705" t="str">
        <f>"Anmerkungen. Datengrundlage: Volkshochschul-Statistik "&amp;Hilfswerte!B1&amp;"; Basis: "&amp;Tabelle1!$C$36&amp;" VHS."</f>
        <v>Anmerkungen. Datengrundlage: Volkshochschul-Statistik 2019; Basis: 869 VHS.</v>
      </c>
      <c r="L23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24" spans="1:22" x14ac:dyDescent="0.2">
      <c r="A24" s="705"/>
      <c r="L24" s="705"/>
      <c r="S24" s="9"/>
      <c r="T24" s="9"/>
    </row>
    <row r="25" spans="1:22" x14ac:dyDescent="0.2">
      <c r="A25" s="700" t="s">
        <v>515</v>
      </c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0" t="s">
        <v>515</v>
      </c>
      <c r="M25" s="701"/>
      <c r="N25" s="701"/>
      <c r="O25" s="701"/>
      <c r="P25" s="701"/>
      <c r="Q25" s="701"/>
      <c r="R25" s="701"/>
      <c r="S25" s="701"/>
      <c r="T25" s="701"/>
      <c r="U25" s="701"/>
      <c r="V25" s="701"/>
    </row>
    <row r="26" spans="1:22" x14ac:dyDescent="0.2">
      <c r="A26" s="700" t="s">
        <v>516</v>
      </c>
      <c r="B26" s="701"/>
      <c r="C26" s="701"/>
      <c r="D26" s="702" t="s">
        <v>503</v>
      </c>
      <c r="E26" s="702"/>
      <c r="F26" s="702"/>
      <c r="H26" s="701"/>
      <c r="I26" s="701"/>
      <c r="J26" s="701"/>
      <c r="K26" s="701"/>
      <c r="L26" s="700" t="s">
        <v>516</v>
      </c>
      <c r="M26" s="701"/>
      <c r="N26" s="701"/>
      <c r="O26" s="702" t="s">
        <v>503</v>
      </c>
      <c r="P26" s="702"/>
      <c r="Q26" s="702"/>
      <c r="S26" s="701"/>
      <c r="T26" s="701"/>
      <c r="U26" s="701"/>
      <c r="V26" s="701"/>
    </row>
    <row r="27" spans="1:22" x14ac:dyDescent="0.2">
      <c r="A27" s="703"/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3"/>
      <c r="M27" s="701"/>
      <c r="N27" s="701"/>
      <c r="O27" s="701"/>
      <c r="P27" s="701"/>
      <c r="Q27" s="701"/>
      <c r="R27" s="701"/>
      <c r="S27" s="701"/>
      <c r="T27" s="701"/>
      <c r="U27" s="701"/>
      <c r="V27" s="701"/>
    </row>
    <row r="28" spans="1:22" ht="12.75" customHeight="1" x14ac:dyDescent="0.2">
      <c r="A28" s="704" t="s">
        <v>517</v>
      </c>
      <c r="B28" s="701"/>
      <c r="C28" s="701"/>
      <c r="D28" s="701"/>
      <c r="E28" s="701"/>
      <c r="F28" s="701"/>
      <c r="G28" s="701"/>
      <c r="H28" s="701"/>
      <c r="I28" s="701"/>
      <c r="J28" s="701"/>
      <c r="K28" s="701"/>
      <c r="L28" s="704" t="s">
        <v>517</v>
      </c>
      <c r="M28" s="701"/>
      <c r="N28" s="701"/>
      <c r="O28" s="701"/>
      <c r="P28" s="701"/>
      <c r="Q28" s="701"/>
      <c r="R28" s="701"/>
      <c r="S28" s="701"/>
      <c r="T28" s="701"/>
      <c r="U28" s="701"/>
      <c r="V28" s="701"/>
    </row>
  </sheetData>
  <mergeCells count="15">
    <mergeCell ref="A1:K1"/>
    <mergeCell ref="L1:T1"/>
    <mergeCell ref="A2:A4"/>
    <mergeCell ref="B2:C3"/>
    <mergeCell ref="D2:K2"/>
    <mergeCell ref="L2:L4"/>
    <mergeCell ref="M2:T2"/>
    <mergeCell ref="D3:E3"/>
    <mergeCell ref="F3:G3"/>
    <mergeCell ref="H3:I3"/>
    <mergeCell ref="J3:K3"/>
    <mergeCell ref="M3:N3"/>
    <mergeCell ref="O3:P3"/>
    <mergeCell ref="Q3:R3"/>
    <mergeCell ref="S3:T3"/>
  </mergeCells>
  <conditionalFormatting sqref="B5:B21">
    <cfRule type="cellIs" dxfId="318" priority="1" stopIfTrue="1" operator="equal">
      <formula>0</formula>
    </cfRule>
  </conditionalFormatting>
  <hyperlinks>
    <hyperlink ref="D26" r:id="rId1" xr:uid="{E50E3B3F-1866-4128-A477-E69B606820B4}"/>
    <hyperlink ref="D26:F26" r:id="rId2" display="http://dx.doi.org/10.4232/1.14582 " xr:uid="{388F7043-0ACB-49B0-9251-748A15BFEB72}"/>
    <hyperlink ref="A28" r:id="rId3" display="Publikation und Tabellen stehen unter der Lizenz CC BY-SA DEED 4.0." xr:uid="{C6C97382-62AD-4D8D-98CE-BEE40A6658BC}"/>
    <hyperlink ref="O26" r:id="rId4" xr:uid="{00921A19-8199-4B0E-99A3-159E1BF90BF9}"/>
    <hyperlink ref="O26:Q26" r:id="rId5" display="http://dx.doi.org/10.4232/1.14582 " xr:uid="{18D873B3-23E2-4635-9B02-8D4A471BB510}"/>
    <hyperlink ref="L28" r:id="rId6" display="Publikation und Tabellen stehen unter der Lizenz CC BY-SA DEED 4.0." xr:uid="{43CA6F2E-4ACD-401F-8260-E4A3110A3906}"/>
  </hyperlinks>
  <pageMargins left="0.78740157480314965" right="0.78740157480314965" top="0.98425196850393704" bottom="0.98425196850393704" header="0.51181102362204722" footer="0.51181102362204722"/>
  <pageSetup paperSize="9" scale="74" orientation="portrait" r:id="rId7"/>
  <headerFooter scaleWithDoc="0" alignWithMargins="0"/>
  <colBreaks count="1" manualBreakCount="1">
    <brk id="11" max="27" man="1"/>
  </colBreaks>
  <legacyDrawingHF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6AD1-3AC0-441A-9E55-09596627F9B5}">
  <dimension ref="A1:BP28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5.28515625" style="9" customWidth="1"/>
    <col min="2" max="3" width="12.5703125" style="9" customWidth="1"/>
    <col min="4" max="4" width="6" style="9" bestFit="1" customWidth="1"/>
    <col min="5" max="10" width="5.42578125" style="9" customWidth="1"/>
    <col min="11" max="11" width="6" style="9" bestFit="1" customWidth="1"/>
    <col min="12" max="17" width="5.42578125" style="9" customWidth="1"/>
    <col min="18" max="18" width="14.85546875" style="9" customWidth="1"/>
    <col min="19" max="32" width="5.42578125" style="9" customWidth="1"/>
    <col min="33" max="33" width="16" style="9" customWidth="1"/>
    <col min="34" max="34" width="5.7109375" style="9" customWidth="1"/>
    <col min="35" max="47" width="5.42578125" style="9" customWidth="1"/>
    <col min="48" max="48" width="15.7109375" style="9" customWidth="1"/>
    <col min="49" max="55" width="6" style="9" customWidth="1"/>
    <col min="56" max="62" width="5.42578125" style="9" customWidth="1"/>
    <col min="63" max="16384" width="11.42578125" style="9"/>
  </cols>
  <sheetData>
    <row r="1" spans="1:68" s="3" customFormat="1" ht="39.950000000000003" customHeight="1" thickBot="1" x14ac:dyDescent="0.25">
      <c r="A1" s="748" t="str">
        <f>"Tabelle 14: Altersverteilung in Kursen nach Ländern und Programmbereichen " &amp;Hilfswerte!B1</f>
        <v>Tabelle 14: Altersverteilung in Kursen nach Ländern und Programmbereichen 2019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30" t="str">
        <f>"noch Tabelle 14: Altersverteilung in Kursen nach Ländern und Programmbereichen " &amp;Hilfswerte!$B$1</f>
        <v>noch Tabelle 14: Altersverteilung in Kursen nach Ländern und Programmbereichen 2019</v>
      </c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  <c r="AF1" s="730"/>
      <c r="AG1" s="730" t="str">
        <f>"noch Tabelle 14: Altersverteilung in Kursen nach Ländern und Programmbereichen " &amp;Hilfswerte!$B$1</f>
        <v>noch Tabelle 14: Altersverteilung in Kursen nach Ländern und Programmbereichen 2019</v>
      </c>
      <c r="AH1" s="730"/>
      <c r="AI1" s="730"/>
      <c r="AJ1" s="730"/>
      <c r="AK1" s="730"/>
      <c r="AL1" s="730"/>
      <c r="AM1" s="730"/>
      <c r="AN1" s="730"/>
      <c r="AO1" s="730"/>
      <c r="AP1" s="730"/>
      <c r="AQ1" s="730"/>
      <c r="AR1" s="730"/>
      <c r="AS1" s="730"/>
      <c r="AT1" s="730"/>
      <c r="AU1" s="730"/>
      <c r="AV1" s="748" t="str">
        <f>"noch Tabelle 14: Altersverteilung in Kursen nach Ländern und Programmbereichen " &amp;Hilfswerte!$B$1</f>
        <v>noch Tabelle 14: Altersverteilung in Kursen nach Ländern und Programmbereichen 2019</v>
      </c>
      <c r="AW1" s="748"/>
      <c r="AX1" s="748"/>
      <c r="AY1" s="748"/>
      <c r="AZ1" s="748"/>
      <c r="BA1" s="748"/>
      <c r="BB1" s="748"/>
      <c r="BC1" s="748"/>
      <c r="BD1" s="748"/>
      <c r="BE1" s="748"/>
      <c r="BF1" s="748"/>
      <c r="BG1" s="748"/>
      <c r="BH1" s="748"/>
      <c r="BI1" s="748"/>
      <c r="BJ1" s="748"/>
      <c r="BK1" s="82"/>
      <c r="BL1" s="82"/>
      <c r="BM1"/>
      <c r="BN1"/>
      <c r="BO1"/>
      <c r="BP1"/>
    </row>
    <row r="2" spans="1:68" s="3" customFormat="1" ht="25.5" customHeight="1" x14ac:dyDescent="0.2">
      <c r="A2" s="905" t="s">
        <v>14</v>
      </c>
      <c r="B2" s="969" t="s">
        <v>305</v>
      </c>
      <c r="C2" s="970"/>
      <c r="D2" s="981" t="s">
        <v>306</v>
      </c>
      <c r="E2" s="982"/>
      <c r="F2" s="982"/>
      <c r="G2" s="982"/>
      <c r="H2" s="982"/>
      <c r="I2" s="982"/>
      <c r="J2" s="982"/>
      <c r="K2" s="982"/>
      <c r="L2" s="982"/>
      <c r="M2" s="982"/>
      <c r="N2" s="982"/>
      <c r="O2" s="982"/>
      <c r="P2" s="982"/>
      <c r="Q2" s="983"/>
      <c r="R2" s="984" t="s">
        <v>14</v>
      </c>
      <c r="S2" s="981" t="s">
        <v>306</v>
      </c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7"/>
      <c r="AG2" s="905" t="s">
        <v>14</v>
      </c>
      <c r="AH2" s="981" t="s">
        <v>306</v>
      </c>
      <c r="AI2" s="982"/>
      <c r="AJ2" s="982"/>
      <c r="AK2" s="982"/>
      <c r="AL2" s="982"/>
      <c r="AM2" s="982"/>
      <c r="AN2" s="982"/>
      <c r="AO2" s="982"/>
      <c r="AP2" s="982"/>
      <c r="AQ2" s="982"/>
      <c r="AR2" s="982"/>
      <c r="AS2" s="982"/>
      <c r="AT2" s="982"/>
      <c r="AU2" s="987"/>
      <c r="AV2" s="941" t="s">
        <v>14</v>
      </c>
      <c r="AW2" s="991" t="s">
        <v>306</v>
      </c>
      <c r="AX2" s="992"/>
      <c r="AY2" s="992"/>
      <c r="AZ2" s="992"/>
      <c r="BA2" s="992"/>
      <c r="BB2" s="992"/>
      <c r="BC2" s="992"/>
      <c r="BD2" s="992"/>
      <c r="BE2" s="992"/>
      <c r="BF2" s="992"/>
      <c r="BG2" s="992"/>
      <c r="BH2" s="992"/>
      <c r="BI2" s="992"/>
      <c r="BJ2" s="993"/>
    </row>
    <row r="3" spans="1:68" s="85" customFormat="1" ht="32.25" customHeight="1" x14ac:dyDescent="0.2">
      <c r="A3" s="906"/>
      <c r="B3" s="971"/>
      <c r="C3" s="972"/>
      <c r="D3" s="994" t="s">
        <v>28</v>
      </c>
      <c r="E3" s="994"/>
      <c r="F3" s="994"/>
      <c r="G3" s="994"/>
      <c r="H3" s="994"/>
      <c r="I3" s="994"/>
      <c r="J3" s="994"/>
      <c r="K3" s="950" t="s">
        <v>113</v>
      </c>
      <c r="L3" s="950"/>
      <c r="M3" s="950"/>
      <c r="N3" s="950"/>
      <c r="O3" s="950"/>
      <c r="P3" s="950"/>
      <c r="Q3" s="950"/>
      <c r="R3" s="985"/>
      <c r="S3" s="975" t="s">
        <v>137</v>
      </c>
      <c r="T3" s="980"/>
      <c r="U3" s="980"/>
      <c r="V3" s="980"/>
      <c r="W3" s="980"/>
      <c r="X3" s="980"/>
      <c r="Y3" s="976"/>
      <c r="Z3" s="975" t="s">
        <v>21</v>
      </c>
      <c r="AA3" s="980"/>
      <c r="AB3" s="980"/>
      <c r="AC3" s="980"/>
      <c r="AD3" s="980"/>
      <c r="AE3" s="980"/>
      <c r="AF3" s="979"/>
      <c r="AG3" s="906"/>
      <c r="AH3" s="975" t="s">
        <v>22</v>
      </c>
      <c r="AI3" s="980"/>
      <c r="AJ3" s="980"/>
      <c r="AK3" s="980"/>
      <c r="AL3" s="980"/>
      <c r="AM3" s="980"/>
      <c r="AN3" s="976"/>
      <c r="AO3" s="975" t="s">
        <v>421</v>
      </c>
      <c r="AP3" s="980"/>
      <c r="AQ3" s="980"/>
      <c r="AR3" s="980"/>
      <c r="AS3" s="980"/>
      <c r="AT3" s="980"/>
      <c r="AU3" s="979"/>
      <c r="AV3" s="942"/>
      <c r="AW3" s="975" t="s">
        <v>42</v>
      </c>
      <c r="AX3" s="980"/>
      <c r="AY3" s="980"/>
      <c r="AZ3" s="980"/>
      <c r="BA3" s="980"/>
      <c r="BB3" s="980"/>
      <c r="BC3" s="980"/>
      <c r="BD3" s="988" t="s">
        <v>43</v>
      </c>
      <c r="BE3" s="989"/>
      <c r="BF3" s="989"/>
      <c r="BG3" s="989"/>
      <c r="BH3" s="989"/>
      <c r="BI3" s="989"/>
      <c r="BJ3" s="990"/>
    </row>
    <row r="4" spans="1:68" ht="36" customHeight="1" x14ac:dyDescent="0.2">
      <c r="A4" s="907"/>
      <c r="B4" s="402" t="s">
        <v>6</v>
      </c>
      <c r="C4" s="403" t="s">
        <v>304</v>
      </c>
      <c r="D4" s="17" t="s">
        <v>307</v>
      </c>
      <c r="E4" s="87" t="s">
        <v>308</v>
      </c>
      <c r="F4" s="87" t="s">
        <v>309</v>
      </c>
      <c r="G4" s="87" t="s">
        <v>310</v>
      </c>
      <c r="H4" s="87" t="s">
        <v>311</v>
      </c>
      <c r="I4" s="17" t="s">
        <v>312</v>
      </c>
      <c r="J4" s="17" t="s">
        <v>313</v>
      </c>
      <c r="K4" s="87" t="s">
        <v>307</v>
      </c>
      <c r="L4" s="87" t="s">
        <v>308</v>
      </c>
      <c r="M4" s="87" t="s">
        <v>309</v>
      </c>
      <c r="N4" s="87" t="s">
        <v>310</v>
      </c>
      <c r="O4" s="87" t="s">
        <v>311</v>
      </c>
      <c r="P4" s="17" t="s">
        <v>312</v>
      </c>
      <c r="Q4" s="17" t="s">
        <v>313</v>
      </c>
      <c r="R4" s="986"/>
      <c r="S4" s="17" t="s">
        <v>307</v>
      </c>
      <c r="T4" s="87" t="s">
        <v>308</v>
      </c>
      <c r="U4" s="87" t="s">
        <v>309</v>
      </c>
      <c r="V4" s="87" t="s">
        <v>310</v>
      </c>
      <c r="W4" s="87" t="s">
        <v>311</v>
      </c>
      <c r="X4" s="17" t="s">
        <v>312</v>
      </c>
      <c r="Y4" s="17" t="s">
        <v>313</v>
      </c>
      <c r="Z4" s="17" t="s">
        <v>307</v>
      </c>
      <c r="AA4" s="87" t="s">
        <v>308</v>
      </c>
      <c r="AB4" s="87" t="s">
        <v>309</v>
      </c>
      <c r="AC4" s="87" t="s">
        <v>310</v>
      </c>
      <c r="AD4" s="87" t="s">
        <v>311</v>
      </c>
      <c r="AE4" s="17" t="s">
        <v>312</v>
      </c>
      <c r="AF4" s="19" t="s">
        <v>313</v>
      </c>
      <c r="AG4" s="907"/>
      <c r="AH4" s="87" t="s">
        <v>307</v>
      </c>
      <c r="AI4" s="87" t="s">
        <v>308</v>
      </c>
      <c r="AJ4" s="87" t="s">
        <v>309</v>
      </c>
      <c r="AK4" s="87" t="s">
        <v>310</v>
      </c>
      <c r="AL4" s="87" t="s">
        <v>311</v>
      </c>
      <c r="AM4" s="17" t="s">
        <v>312</v>
      </c>
      <c r="AN4" s="17" t="s">
        <v>313</v>
      </c>
      <c r="AO4" s="17" t="s">
        <v>307</v>
      </c>
      <c r="AP4" s="87" t="s">
        <v>308</v>
      </c>
      <c r="AQ4" s="87" t="s">
        <v>309</v>
      </c>
      <c r="AR4" s="87" t="s">
        <v>310</v>
      </c>
      <c r="AS4" s="87" t="s">
        <v>311</v>
      </c>
      <c r="AT4" s="17" t="s">
        <v>312</v>
      </c>
      <c r="AU4" s="19" t="s">
        <v>313</v>
      </c>
      <c r="AV4" s="943"/>
      <c r="AW4" s="87" t="s">
        <v>307</v>
      </c>
      <c r="AX4" s="87" t="s">
        <v>308</v>
      </c>
      <c r="AY4" s="87" t="s">
        <v>309</v>
      </c>
      <c r="AZ4" s="87" t="s">
        <v>310</v>
      </c>
      <c r="BA4" s="87" t="s">
        <v>311</v>
      </c>
      <c r="BB4" s="17" t="s">
        <v>312</v>
      </c>
      <c r="BC4" s="86" t="s">
        <v>313</v>
      </c>
      <c r="BD4" s="17" t="s">
        <v>307</v>
      </c>
      <c r="BE4" s="87" t="s">
        <v>308</v>
      </c>
      <c r="BF4" s="87" t="s">
        <v>309</v>
      </c>
      <c r="BG4" s="87" t="s">
        <v>310</v>
      </c>
      <c r="BH4" s="87" t="s">
        <v>311</v>
      </c>
      <c r="BI4" s="17" t="s">
        <v>312</v>
      </c>
      <c r="BJ4" s="19" t="s">
        <v>313</v>
      </c>
    </row>
    <row r="5" spans="1:68" s="89" customFormat="1" ht="24.95" customHeight="1" x14ac:dyDescent="0.2">
      <c r="A5" s="552" t="s">
        <v>79</v>
      </c>
      <c r="B5" s="385">
        <v>852708</v>
      </c>
      <c r="C5" s="101">
        <v>0.67725000000000002</v>
      </c>
      <c r="D5" s="95">
        <v>8.6379999999999998E-2</v>
      </c>
      <c r="E5" s="99">
        <v>4.8039999999999999E-2</v>
      </c>
      <c r="F5" s="99">
        <v>0.15423000000000001</v>
      </c>
      <c r="G5" s="99">
        <v>0.23216000000000001</v>
      </c>
      <c r="H5" s="99">
        <v>0.28737000000000001</v>
      </c>
      <c r="I5" s="99">
        <v>0.13238</v>
      </c>
      <c r="J5" s="100">
        <v>5.944E-2</v>
      </c>
      <c r="K5" s="101">
        <v>0.15134</v>
      </c>
      <c r="L5" s="99">
        <v>2.6360000000000001E-2</v>
      </c>
      <c r="M5" s="99">
        <v>9.0010000000000007E-2</v>
      </c>
      <c r="N5" s="99">
        <v>0.16153000000000001</v>
      </c>
      <c r="O5" s="99">
        <v>0.23555000000000001</v>
      </c>
      <c r="P5" s="99">
        <v>0.22825000000000001</v>
      </c>
      <c r="Q5" s="100">
        <v>0.10695</v>
      </c>
      <c r="R5" s="574" t="s">
        <v>79</v>
      </c>
      <c r="S5" s="95">
        <v>0.21801999999999999</v>
      </c>
      <c r="T5" s="99">
        <v>3.3410000000000002E-2</v>
      </c>
      <c r="U5" s="99">
        <v>8.7840000000000001E-2</v>
      </c>
      <c r="V5" s="99">
        <v>0.16880999999999999</v>
      </c>
      <c r="W5" s="99">
        <v>0.30185000000000001</v>
      </c>
      <c r="X5" s="99">
        <v>0.13377</v>
      </c>
      <c r="Y5" s="100">
        <v>5.6309999999999999E-2</v>
      </c>
      <c r="Z5" s="101">
        <v>6.651E-2</v>
      </c>
      <c r="AA5" s="99">
        <v>2.0230000000000001E-2</v>
      </c>
      <c r="AB5" s="99">
        <v>0.11641</v>
      </c>
      <c r="AC5" s="99">
        <v>0.23735999999999999</v>
      </c>
      <c r="AD5" s="99">
        <v>0.35836000000000001</v>
      </c>
      <c r="AE5" s="99">
        <v>0.13605999999999999</v>
      </c>
      <c r="AF5" s="97">
        <v>6.5060000000000007E-2</v>
      </c>
      <c r="AG5" s="552" t="s">
        <v>79</v>
      </c>
      <c r="AH5" s="95">
        <v>2.3740000000000001E-2</v>
      </c>
      <c r="AI5" s="99">
        <v>8.5150000000000003E-2</v>
      </c>
      <c r="AJ5" s="99">
        <v>0.25308999999999998</v>
      </c>
      <c r="AK5" s="99">
        <v>0.27411000000000002</v>
      </c>
      <c r="AL5" s="99">
        <v>0.20862</v>
      </c>
      <c r="AM5" s="99">
        <v>0.11143</v>
      </c>
      <c r="AN5" s="100">
        <v>4.3869999999999999E-2</v>
      </c>
      <c r="AO5" s="101">
        <v>0.14310999999999999</v>
      </c>
      <c r="AP5" s="99">
        <v>4.3709999999999999E-2</v>
      </c>
      <c r="AQ5" s="99">
        <v>0.1119</v>
      </c>
      <c r="AR5" s="99">
        <v>0.22867999999999999</v>
      </c>
      <c r="AS5" s="99">
        <v>0.2903</v>
      </c>
      <c r="AT5" s="99">
        <v>0.11756999999999999</v>
      </c>
      <c r="AU5" s="97">
        <v>6.4729999999999996E-2</v>
      </c>
      <c r="AV5" s="459" t="s">
        <v>79</v>
      </c>
      <c r="AW5" s="95">
        <v>0.41154000000000002</v>
      </c>
      <c r="AX5" s="99">
        <v>0.43017</v>
      </c>
      <c r="AY5" s="99">
        <v>8.6430000000000007E-2</v>
      </c>
      <c r="AZ5" s="99">
        <v>4.2299999999999997E-2</v>
      </c>
      <c r="BA5" s="99">
        <v>1.6389999999999998E-2</v>
      </c>
      <c r="BB5" s="99">
        <v>5.5999999999999999E-3</v>
      </c>
      <c r="BC5" s="100">
        <v>7.5599999999999999E-3</v>
      </c>
      <c r="BD5" s="101">
        <v>0.46656999999999998</v>
      </c>
      <c r="BE5" s="99">
        <v>0.14837</v>
      </c>
      <c r="BF5" s="99">
        <v>0.13177</v>
      </c>
      <c r="BG5" s="99">
        <v>0.13664999999999999</v>
      </c>
      <c r="BH5" s="99">
        <v>8.7359999999999993E-2</v>
      </c>
      <c r="BI5" s="99">
        <v>2.001E-2</v>
      </c>
      <c r="BJ5" s="97">
        <v>9.2700000000000005E-3</v>
      </c>
    </row>
    <row r="6" spans="1:68" s="89" customFormat="1" ht="24.95" customHeight="1" x14ac:dyDescent="0.2">
      <c r="A6" s="551" t="s">
        <v>80</v>
      </c>
      <c r="B6" s="397">
        <v>1088072</v>
      </c>
      <c r="C6" s="386">
        <v>0.73958000000000002</v>
      </c>
      <c r="D6" s="601">
        <v>2.6700000000000002E-2</v>
      </c>
      <c r="E6" s="602">
        <v>6.0499999999999998E-2</v>
      </c>
      <c r="F6" s="602">
        <v>0.16005</v>
      </c>
      <c r="G6" s="602">
        <v>0.26222000000000001</v>
      </c>
      <c r="H6" s="602">
        <v>0.30608000000000002</v>
      </c>
      <c r="I6" s="602">
        <v>0.12539</v>
      </c>
      <c r="J6" s="602">
        <v>5.9069999999999998E-2</v>
      </c>
      <c r="K6" s="601">
        <v>6.7960000000000007E-2</v>
      </c>
      <c r="L6" s="602">
        <v>4.3040000000000002E-2</v>
      </c>
      <c r="M6" s="602">
        <v>0.12811</v>
      </c>
      <c r="N6" s="602">
        <v>0.25007000000000001</v>
      </c>
      <c r="O6" s="602">
        <v>0.25694</v>
      </c>
      <c r="P6" s="602">
        <v>0.16156999999999999</v>
      </c>
      <c r="Q6" s="386">
        <v>9.2310000000000003E-2</v>
      </c>
      <c r="R6" s="575" t="s">
        <v>80</v>
      </c>
      <c r="S6" s="601">
        <v>3.9320000000000001E-2</v>
      </c>
      <c r="T6" s="602">
        <v>4.5789999999999997E-2</v>
      </c>
      <c r="U6" s="602">
        <v>0.12371</v>
      </c>
      <c r="V6" s="602">
        <v>0.23191999999999999</v>
      </c>
      <c r="W6" s="602">
        <v>0.34664</v>
      </c>
      <c r="X6" s="602">
        <v>0.14444000000000001</v>
      </c>
      <c r="Y6" s="602">
        <v>6.8180000000000004E-2</v>
      </c>
      <c r="Z6" s="601">
        <v>1.444E-2</v>
      </c>
      <c r="AA6" s="602">
        <v>4.505E-2</v>
      </c>
      <c r="AB6" s="602">
        <v>0.14254</v>
      </c>
      <c r="AC6" s="602">
        <v>0.27495999999999998</v>
      </c>
      <c r="AD6" s="602">
        <v>0.34353</v>
      </c>
      <c r="AE6" s="602">
        <v>0.12293</v>
      </c>
      <c r="AF6" s="604">
        <v>5.654E-2</v>
      </c>
      <c r="AG6" s="551" t="s">
        <v>80</v>
      </c>
      <c r="AH6" s="601">
        <v>1.4749999999999999E-2</v>
      </c>
      <c r="AI6" s="602">
        <v>8.6800000000000002E-2</v>
      </c>
      <c r="AJ6" s="602">
        <v>0.22692000000000001</v>
      </c>
      <c r="AK6" s="602">
        <v>0.26235000000000003</v>
      </c>
      <c r="AL6" s="602">
        <v>0.24179</v>
      </c>
      <c r="AM6" s="602">
        <v>0.11674</v>
      </c>
      <c r="AN6" s="602">
        <v>5.0659999999999997E-2</v>
      </c>
      <c r="AO6" s="601">
        <v>3.0210000000000001E-2</v>
      </c>
      <c r="AP6" s="602">
        <v>8.7929999999999994E-2</v>
      </c>
      <c r="AQ6" s="602">
        <v>0.13865</v>
      </c>
      <c r="AR6" s="602">
        <v>0.27722000000000002</v>
      </c>
      <c r="AS6" s="602">
        <v>0.30001</v>
      </c>
      <c r="AT6" s="602">
        <v>0.10528</v>
      </c>
      <c r="AU6" s="604">
        <v>6.071E-2</v>
      </c>
      <c r="AV6" s="456" t="s">
        <v>80</v>
      </c>
      <c r="AW6" s="601">
        <v>0.43308000000000002</v>
      </c>
      <c r="AX6" s="602">
        <v>0.40194000000000002</v>
      </c>
      <c r="AY6" s="602">
        <v>6.3539999999999999E-2</v>
      </c>
      <c r="AZ6" s="602">
        <v>5.1139999999999998E-2</v>
      </c>
      <c r="BA6" s="602">
        <v>3.7760000000000002E-2</v>
      </c>
      <c r="BB6" s="602">
        <v>3.0999999999999999E-3</v>
      </c>
      <c r="BC6" s="602">
        <v>9.4400000000000005E-3</v>
      </c>
      <c r="BD6" s="601">
        <v>0.19048999999999999</v>
      </c>
      <c r="BE6" s="602">
        <v>0.21748000000000001</v>
      </c>
      <c r="BF6" s="602">
        <v>0.22266</v>
      </c>
      <c r="BG6" s="602">
        <v>0.24</v>
      </c>
      <c r="BH6" s="602">
        <v>9.8599999999999993E-2</v>
      </c>
      <c r="BI6" s="602">
        <v>2.154E-2</v>
      </c>
      <c r="BJ6" s="604">
        <v>9.2300000000000004E-3</v>
      </c>
    </row>
    <row r="7" spans="1:68" s="89" customFormat="1" ht="24.95" customHeight="1" x14ac:dyDescent="0.2">
      <c r="A7" s="551" t="s">
        <v>81</v>
      </c>
      <c r="B7" s="397">
        <v>173878</v>
      </c>
      <c r="C7" s="386">
        <v>0.71618000000000004</v>
      </c>
      <c r="D7" s="601">
        <v>1.2670000000000001E-2</v>
      </c>
      <c r="E7" s="602">
        <v>7.9009999999999997E-2</v>
      </c>
      <c r="F7" s="602">
        <v>0.24807999999999999</v>
      </c>
      <c r="G7" s="602">
        <v>0.28963</v>
      </c>
      <c r="H7" s="602">
        <v>0.23349</v>
      </c>
      <c r="I7" s="602">
        <v>9.9260000000000001E-2</v>
      </c>
      <c r="J7" s="602">
        <v>3.7870000000000001E-2</v>
      </c>
      <c r="K7" s="601">
        <v>3.85E-2</v>
      </c>
      <c r="L7" s="602">
        <v>2.009E-2</v>
      </c>
      <c r="M7" s="602">
        <v>0.12512999999999999</v>
      </c>
      <c r="N7" s="602">
        <v>0.25696000000000002</v>
      </c>
      <c r="O7" s="602">
        <v>0.30487999999999998</v>
      </c>
      <c r="P7" s="602">
        <v>0.18057999999999999</v>
      </c>
      <c r="Q7" s="386">
        <v>7.3859999999999995E-2</v>
      </c>
      <c r="R7" s="575" t="s">
        <v>81</v>
      </c>
      <c r="S7" s="601">
        <v>1.883E-2</v>
      </c>
      <c r="T7" s="602">
        <v>4.3959999999999999E-2</v>
      </c>
      <c r="U7" s="602">
        <v>0.15593000000000001</v>
      </c>
      <c r="V7" s="602">
        <v>0.23119000000000001</v>
      </c>
      <c r="W7" s="602">
        <v>0.34821000000000002</v>
      </c>
      <c r="X7" s="602">
        <v>0.15548000000000001</v>
      </c>
      <c r="Y7" s="602">
        <v>4.6420000000000003E-2</v>
      </c>
      <c r="Z7" s="601">
        <v>9.0699999999999999E-3</v>
      </c>
      <c r="AA7" s="602">
        <v>1.6910000000000001E-2</v>
      </c>
      <c r="AB7" s="602">
        <v>9.4200000000000006E-2</v>
      </c>
      <c r="AC7" s="602">
        <v>0.24006</v>
      </c>
      <c r="AD7" s="602">
        <v>0.39095999999999997</v>
      </c>
      <c r="AE7" s="602">
        <v>0.16569</v>
      </c>
      <c r="AF7" s="604">
        <v>8.3099999999999993E-2</v>
      </c>
      <c r="AG7" s="551" t="s">
        <v>81</v>
      </c>
      <c r="AH7" s="601">
        <v>9.4900000000000002E-3</v>
      </c>
      <c r="AI7" s="602">
        <v>0.10990999999999999</v>
      </c>
      <c r="AJ7" s="602">
        <v>0.32762000000000002</v>
      </c>
      <c r="AK7" s="602">
        <v>0.31384000000000001</v>
      </c>
      <c r="AL7" s="602">
        <v>0.15273999999999999</v>
      </c>
      <c r="AM7" s="602">
        <v>6.54E-2</v>
      </c>
      <c r="AN7" s="602">
        <v>2.1010000000000001E-2</v>
      </c>
      <c r="AO7" s="601">
        <v>1.7590000000000001E-2</v>
      </c>
      <c r="AP7" s="602">
        <v>4.7289999999999999E-2</v>
      </c>
      <c r="AQ7" s="602">
        <v>0.18214</v>
      </c>
      <c r="AR7" s="602">
        <v>0.35034999999999999</v>
      </c>
      <c r="AS7" s="602">
        <v>0.28272000000000003</v>
      </c>
      <c r="AT7" s="602">
        <v>8.3799999999999999E-2</v>
      </c>
      <c r="AU7" s="604">
        <v>3.61E-2</v>
      </c>
      <c r="AV7" s="456" t="s">
        <v>81</v>
      </c>
      <c r="AW7" s="601">
        <v>0.21645</v>
      </c>
      <c r="AX7" s="602">
        <v>0.38961000000000001</v>
      </c>
      <c r="AY7" s="602">
        <v>0.20346</v>
      </c>
      <c r="AZ7" s="602">
        <v>0.14718999999999999</v>
      </c>
      <c r="BA7" s="602">
        <v>4.3290000000000002E-2</v>
      </c>
      <c r="BB7" s="602" t="s">
        <v>498</v>
      </c>
      <c r="BC7" s="602" t="s">
        <v>498</v>
      </c>
      <c r="BD7" s="601">
        <v>7.5579999999999994E-2</v>
      </c>
      <c r="BE7" s="602">
        <v>0.11991</v>
      </c>
      <c r="BF7" s="602">
        <v>0.17732999999999999</v>
      </c>
      <c r="BG7" s="602">
        <v>0.25218000000000002</v>
      </c>
      <c r="BH7" s="602">
        <v>0.28416000000000002</v>
      </c>
      <c r="BI7" s="602">
        <v>6.25E-2</v>
      </c>
      <c r="BJ7" s="604">
        <v>2.8340000000000001E-2</v>
      </c>
    </row>
    <row r="8" spans="1:68" s="89" customFormat="1" ht="24.95" customHeight="1" x14ac:dyDescent="0.2">
      <c r="A8" s="551" t="s">
        <v>82</v>
      </c>
      <c r="B8" s="397">
        <v>62045</v>
      </c>
      <c r="C8" s="386">
        <v>0.89361000000000002</v>
      </c>
      <c r="D8" s="601">
        <v>2.1239999999999998E-2</v>
      </c>
      <c r="E8" s="602">
        <v>4.4810000000000003E-2</v>
      </c>
      <c r="F8" s="602">
        <v>0.10587000000000001</v>
      </c>
      <c r="G8" s="602">
        <v>0.23463999999999999</v>
      </c>
      <c r="H8" s="602">
        <v>0.37375999999999998</v>
      </c>
      <c r="I8" s="602">
        <v>0.16464000000000001</v>
      </c>
      <c r="J8" s="602">
        <v>5.5039999999999999E-2</v>
      </c>
      <c r="K8" s="601">
        <v>3.9710000000000002E-2</v>
      </c>
      <c r="L8" s="602">
        <v>5.1839999999999997E-2</v>
      </c>
      <c r="M8" s="602">
        <v>0.10478</v>
      </c>
      <c r="N8" s="602">
        <v>0.25992999999999999</v>
      </c>
      <c r="O8" s="602">
        <v>0.33750000000000002</v>
      </c>
      <c r="P8" s="602">
        <v>0.16581000000000001</v>
      </c>
      <c r="Q8" s="386">
        <v>4.0439999999999997E-2</v>
      </c>
      <c r="R8" s="575" t="s">
        <v>82</v>
      </c>
      <c r="S8" s="601">
        <v>5.7919999999999999E-2</v>
      </c>
      <c r="T8" s="602">
        <v>1.5900000000000001E-2</v>
      </c>
      <c r="U8" s="602">
        <v>5.6439999999999997E-2</v>
      </c>
      <c r="V8" s="602">
        <v>0.18079000000000001</v>
      </c>
      <c r="W8" s="602">
        <v>0.41232999999999997</v>
      </c>
      <c r="X8" s="602">
        <v>0.20780999999999999</v>
      </c>
      <c r="Y8" s="602">
        <v>6.8820000000000006E-2</v>
      </c>
      <c r="Z8" s="601">
        <v>8.3899999999999999E-3</v>
      </c>
      <c r="AA8" s="602">
        <v>1.051E-2</v>
      </c>
      <c r="AB8" s="602">
        <v>5.8340000000000003E-2</v>
      </c>
      <c r="AC8" s="602">
        <v>0.22142999999999999</v>
      </c>
      <c r="AD8" s="602">
        <v>0.44053999999999999</v>
      </c>
      <c r="AE8" s="602">
        <v>0.19028999999999999</v>
      </c>
      <c r="AF8" s="604">
        <v>7.0489999999999997E-2</v>
      </c>
      <c r="AG8" s="551" t="s">
        <v>82</v>
      </c>
      <c r="AH8" s="601">
        <v>1.519E-2</v>
      </c>
      <c r="AI8" s="602">
        <v>6.6640000000000005E-2</v>
      </c>
      <c r="AJ8" s="602">
        <v>0.15304999999999999</v>
      </c>
      <c r="AK8" s="602">
        <v>0.25727</v>
      </c>
      <c r="AL8" s="602">
        <v>0.32829000000000003</v>
      </c>
      <c r="AM8" s="602">
        <v>0.14027999999999999</v>
      </c>
      <c r="AN8" s="602">
        <v>3.9280000000000002E-2</v>
      </c>
      <c r="AO8" s="601">
        <v>2.87E-2</v>
      </c>
      <c r="AP8" s="602">
        <v>4.0379999999999999E-2</v>
      </c>
      <c r="AQ8" s="602">
        <v>0.12246</v>
      </c>
      <c r="AR8" s="602">
        <v>0.27324999999999999</v>
      </c>
      <c r="AS8" s="602">
        <v>0.32778000000000002</v>
      </c>
      <c r="AT8" s="602">
        <v>0.14198</v>
      </c>
      <c r="AU8" s="604">
        <v>6.5439999999999998E-2</v>
      </c>
      <c r="AV8" s="456" t="s">
        <v>82</v>
      </c>
      <c r="AW8" s="601">
        <v>3.065E-2</v>
      </c>
      <c r="AX8" s="602">
        <v>0.67049999999999998</v>
      </c>
      <c r="AY8" s="602">
        <v>0.24712999999999999</v>
      </c>
      <c r="AZ8" s="602">
        <v>4.4060000000000002E-2</v>
      </c>
      <c r="BA8" s="602">
        <v>7.6600000000000001E-3</v>
      </c>
      <c r="BB8" s="602" t="s">
        <v>498</v>
      </c>
      <c r="BC8" s="602" t="s">
        <v>498</v>
      </c>
      <c r="BD8" s="601">
        <v>6.4000000000000003E-3</v>
      </c>
      <c r="BE8" s="602">
        <v>0.16417999999999999</v>
      </c>
      <c r="BF8" s="602">
        <v>0.24307000000000001</v>
      </c>
      <c r="BG8" s="602">
        <v>0.27399000000000001</v>
      </c>
      <c r="BH8" s="602">
        <v>0.27718999999999999</v>
      </c>
      <c r="BI8" s="602">
        <v>3.1980000000000001E-2</v>
      </c>
      <c r="BJ8" s="604">
        <v>3.2000000000000002E-3</v>
      </c>
    </row>
    <row r="9" spans="1:68" s="89" customFormat="1" ht="24.95" customHeight="1" x14ac:dyDescent="0.2">
      <c r="A9" s="551" t="s">
        <v>83</v>
      </c>
      <c r="B9" s="397">
        <v>42568</v>
      </c>
      <c r="C9" s="386">
        <v>0.87717000000000001</v>
      </c>
      <c r="D9" s="601">
        <v>1.7219999999999999E-2</v>
      </c>
      <c r="E9" s="602">
        <v>5.0909999999999997E-2</v>
      </c>
      <c r="F9" s="602">
        <v>0.15747</v>
      </c>
      <c r="G9" s="602">
        <v>0.24227000000000001</v>
      </c>
      <c r="H9" s="602">
        <v>0.30764999999999998</v>
      </c>
      <c r="I9" s="602">
        <v>0.19952</v>
      </c>
      <c r="J9" s="602">
        <v>2.4969999999999999E-2</v>
      </c>
      <c r="K9" s="601">
        <v>3.6479999999999999E-2</v>
      </c>
      <c r="L9" s="602">
        <v>1.201E-2</v>
      </c>
      <c r="M9" s="602">
        <v>9.0190000000000006E-2</v>
      </c>
      <c r="N9" s="602">
        <v>0.21776999999999999</v>
      </c>
      <c r="O9" s="602">
        <v>0.39565</v>
      </c>
      <c r="P9" s="602">
        <v>0.20485</v>
      </c>
      <c r="Q9" s="386">
        <v>4.3049999999999998E-2</v>
      </c>
      <c r="R9" s="575" t="s">
        <v>83</v>
      </c>
      <c r="S9" s="601">
        <v>2.2929999999999999E-2</v>
      </c>
      <c r="T9" s="602">
        <v>1.3100000000000001E-2</v>
      </c>
      <c r="U9" s="602">
        <v>5.9659999999999998E-2</v>
      </c>
      <c r="V9" s="602">
        <v>0.16328000000000001</v>
      </c>
      <c r="W9" s="602">
        <v>0.3669</v>
      </c>
      <c r="X9" s="602">
        <v>0.33672000000000002</v>
      </c>
      <c r="Y9" s="602">
        <v>3.7409999999999999E-2</v>
      </c>
      <c r="Z9" s="601">
        <v>1.319E-2</v>
      </c>
      <c r="AA9" s="602">
        <v>1.865E-2</v>
      </c>
      <c r="AB9" s="602">
        <v>8.3309999999999995E-2</v>
      </c>
      <c r="AC9" s="602">
        <v>0.21243999999999999</v>
      </c>
      <c r="AD9" s="602">
        <v>0.42686000000000002</v>
      </c>
      <c r="AE9" s="602">
        <v>0.21471999999999999</v>
      </c>
      <c r="AF9" s="604">
        <v>3.0839999999999999E-2</v>
      </c>
      <c r="AG9" s="551" t="s">
        <v>83</v>
      </c>
      <c r="AH9" s="601">
        <v>4.9399999999999999E-3</v>
      </c>
      <c r="AI9" s="602">
        <v>8.5309999999999997E-2</v>
      </c>
      <c r="AJ9" s="602">
        <v>0.25052999999999997</v>
      </c>
      <c r="AK9" s="602">
        <v>0.29071000000000002</v>
      </c>
      <c r="AL9" s="602">
        <v>0.20729</v>
      </c>
      <c r="AM9" s="602">
        <v>0.1545</v>
      </c>
      <c r="AN9" s="602">
        <v>6.7200000000000003E-3</v>
      </c>
      <c r="AO9" s="601">
        <v>7.5230000000000005E-2</v>
      </c>
      <c r="AP9" s="602">
        <v>5.4010000000000002E-2</v>
      </c>
      <c r="AQ9" s="602">
        <v>7.5999999999999998E-2</v>
      </c>
      <c r="AR9" s="602">
        <v>0.19792000000000001</v>
      </c>
      <c r="AS9" s="602">
        <v>0.31713000000000002</v>
      </c>
      <c r="AT9" s="602">
        <v>0.19636999999999999</v>
      </c>
      <c r="AU9" s="604">
        <v>8.3330000000000001E-2</v>
      </c>
      <c r="AV9" s="456" t="s">
        <v>83</v>
      </c>
      <c r="AW9" s="601" t="s">
        <v>498</v>
      </c>
      <c r="AX9" s="602">
        <v>0.17143</v>
      </c>
      <c r="AY9" s="602">
        <v>0.58094999999999997</v>
      </c>
      <c r="AZ9" s="602">
        <v>0.22857</v>
      </c>
      <c r="BA9" s="602">
        <v>1.9050000000000001E-2</v>
      </c>
      <c r="BB9" s="602" t="s">
        <v>498</v>
      </c>
      <c r="BC9" s="602" t="s">
        <v>498</v>
      </c>
      <c r="BD9" s="601">
        <v>3.1539999999999999E-2</v>
      </c>
      <c r="BE9" s="602">
        <v>0.12615999999999999</v>
      </c>
      <c r="BF9" s="602">
        <v>0.17069000000000001</v>
      </c>
      <c r="BG9" s="602">
        <v>0.35621999999999998</v>
      </c>
      <c r="BH9" s="602">
        <v>0.27457999999999999</v>
      </c>
      <c r="BI9" s="602">
        <v>3.8960000000000002E-2</v>
      </c>
      <c r="BJ9" s="604">
        <v>1.8600000000000001E-3</v>
      </c>
    </row>
    <row r="10" spans="1:68" s="89" customFormat="1" ht="24.95" customHeight="1" x14ac:dyDescent="0.2">
      <c r="A10" s="551" t="s">
        <v>84</v>
      </c>
      <c r="B10" s="397">
        <v>41017</v>
      </c>
      <c r="C10" s="386">
        <v>0.39323999999999998</v>
      </c>
      <c r="D10" s="601">
        <v>9.3900000000000008E-3</v>
      </c>
      <c r="E10" s="602">
        <v>0.14632999999999999</v>
      </c>
      <c r="F10" s="602">
        <v>0.20108999999999999</v>
      </c>
      <c r="G10" s="602">
        <v>0.17019999999999999</v>
      </c>
      <c r="H10" s="602">
        <v>0.19838</v>
      </c>
      <c r="I10" s="602">
        <v>0.16001000000000001</v>
      </c>
      <c r="J10" s="602">
        <v>0.11461</v>
      </c>
      <c r="K10" s="601">
        <v>6.5100000000000002E-3</v>
      </c>
      <c r="L10" s="602">
        <v>7.43E-3</v>
      </c>
      <c r="M10" s="602">
        <v>2.4629999999999999E-2</v>
      </c>
      <c r="N10" s="602">
        <v>0.10177</v>
      </c>
      <c r="O10" s="602">
        <v>0.23094999999999999</v>
      </c>
      <c r="P10" s="602">
        <v>0.30901000000000001</v>
      </c>
      <c r="Q10" s="386">
        <v>0.31969999999999998</v>
      </c>
      <c r="R10" s="575" t="s">
        <v>84</v>
      </c>
      <c r="S10" s="601">
        <v>1.9609999999999999E-2</v>
      </c>
      <c r="T10" s="602">
        <v>1.4670000000000001E-2</v>
      </c>
      <c r="U10" s="602">
        <v>4.6629999999999998E-2</v>
      </c>
      <c r="V10" s="602">
        <v>0.11781</v>
      </c>
      <c r="W10" s="602">
        <v>0.31420999999999999</v>
      </c>
      <c r="X10" s="602">
        <v>0.28573999999999999</v>
      </c>
      <c r="Y10" s="602">
        <v>0.20133999999999999</v>
      </c>
      <c r="Z10" s="601">
        <v>6.3400000000000001E-3</v>
      </c>
      <c r="AA10" s="602">
        <v>1.7080000000000001E-2</v>
      </c>
      <c r="AB10" s="602">
        <v>3.3459999999999997E-2</v>
      </c>
      <c r="AC10" s="602">
        <v>0.11763</v>
      </c>
      <c r="AD10" s="602">
        <v>0.38368999999999998</v>
      </c>
      <c r="AE10" s="602">
        <v>0.25990000000000002</v>
      </c>
      <c r="AF10" s="604">
        <v>0.18190000000000001</v>
      </c>
      <c r="AG10" s="551" t="s">
        <v>84</v>
      </c>
      <c r="AH10" s="601">
        <v>5.4200000000000003E-3</v>
      </c>
      <c r="AI10" s="602">
        <v>0.23860999999999999</v>
      </c>
      <c r="AJ10" s="602">
        <v>0.30451</v>
      </c>
      <c r="AK10" s="602">
        <v>0.1953</v>
      </c>
      <c r="AL10" s="602">
        <v>0.11413</v>
      </c>
      <c r="AM10" s="602">
        <v>8.8410000000000002E-2</v>
      </c>
      <c r="AN10" s="602">
        <v>5.3609999999999998E-2</v>
      </c>
      <c r="AO10" s="601">
        <v>3.9239999999999997E-2</v>
      </c>
      <c r="AP10" s="602">
        <v>2.785E-2</v>
      </c>
      <c r="AQ10" s="602">
        <v>8.4809999999999997E-2</v>
      </c>
      <c r="AR10" s="602">
        <v>0.19051000000000001</v>
      </c>
      <c r="AS10" s="602">
        <v>0.26708999999999999</v>
      </c>
      <c r="AT10" s="602">
        <v>0.19620000000000001</v>
      </c>
      <c r="AU10" s="604">
        <v>0.1943</v>
      </c>
      <c r="AV10" s="456" t="s">
        <v>84</v>
      </c>
      <c r="AW10" s="601" t="s">
        <v>498</v>
      </c>
      <c r="AX10" s="602" t="s">
        <v>498</v>
      </c>
      <c r="AY10" s="602" t="s">
        <v>498</v>
      </c>
      <c r="AZ10" s="602" t="s">
        <v>498</v>
      </c>
      <c r="BA10" s="602" t="s">
        <v>498</v>
      </c>
      <c r="BB10" s="602" t="s">
        <v>498</v>
      </c>
      <c r="BC10" s="602" t="s">
        <v>498</v>
      </c>
      <c r="BD10" s="601">
        <v>8.8699999999999994E-3</v>
      </c>
      <c r="BE10" s="602">
        <v>0.10115</v>
      </c>
      <c r="BF10" s="602">
        <v>0.32386999999999999</v>
      </c>
      <c r="BG10" s="602">
        <v>0.33184999999999998</v>
      </c>
      <c r="BH10" s="602">
        <v>0.16238</v>
      </c>
      <c r="BI10" s="602">
        <v>5.2350000000000001E-2</v>
      </c>
      <c r="BJ10" s="604">
        <v>1.9519999999999999E-2</v>
      </c>
    </row>
    <row r="11" spans="1:68" s="89" customFormat="1" ht="24.95" customHeight="1" x14ac:dyDescent="0.2">
      <c r="A11" s="551" t="s">
        <v>85</v>
      </c>
      <c r="B11" s="397">
        <v>308370</v>
      </c>
      <c r="C11" s="386">
        <v>0.75951000000000002</v>
      </c>
      <c r="D11" s="601">
        <v>6.9409999999999999E-2</v>
      </c>
      <c r="E11" s="602">
        <v>5.024E-2</v>
      </c>
      <c r="F11" s="602">
        <v>0.15368000000000001</v>
      </c>
      <c r="G11" s="602">
        <v>0.24030000000000001</v>
      </c>
      <c r="H11" s="602">
        <v>0.30010999999999999</v>
      </c>
      <c r="I11" s="602">
        <v>0.13214000000000001</v>
      </c>
      <c r="J11" s="602">
        <v>5.4120000000000001E-2</v>
      </c>
      <c r="K11" s="601">
        <v>0.27816999999999997</v>
      </c>
      <c r="L11" s="602">
        <v>1.226E-2</v>
      </c>
      <c r="M11" s="602">
        <v>0.10768999999999999</v>
      </c>
      <c r="N11" s="602">
        <v>0.16158</v>
      </c>
      <c r="O11" s="602">
        <v>0.23080000000000001</v>
      </c>
      <c r="P11" s="602">
        <v>0.15271999999999999</v>
      </c>
      <c r="Q11" s="386">
        <v>5.6779999999999997E-2</v>
      </c>
      <c r="R11" s="575" t="s">
        <v>85</v>
      </c>
      <c r="S11" s="601">
        <v>0.15826000000000001</v>
      </c>
      <c r="T11" s="602">
        <v>2.0840000000000001E-2</v>
      </c>
      <c r="U11" s="602">
        <v>7.6160000000000005E-2</v>
      </c>
      <c r="V11" s="602">
        <v>0.16644</v>
      </c>
      <c r="W11" s="602">
        <v>0.33478000000000002</v>
      </c>
      <c r="X11" s="602">
        <v>0.17044000000000001</v>
      </c>
      <c r="Y11" s="602">
        <v>7.3080000000000006E-2</v>
      </c>
      <c r="Z11" s="601">
        <v>5.126E-2</v>
      </c>
      <c r="AA11" s="602">
        <v>1.6250000000000001E-2</v>
      </c>
      <c r="AB11" s="602">
        <v>7.9839999999999994E-2</v>
      </c>
      <c r="AC11" s="602">
        <v>0.21293999999999999</v>
      </c>
      <c r="AD11" s="602">
        <v>0.40521000000000001</v>
      </c>
      <c r="AE11" s="602">
        <v>0.16109999999999999</v>
      </c>
      <c r="AF11" s="604">
        <v>7.3400000000000007E-2</v>
      </c>
      <c r="AG11" s="551" t="s">
        <v>85</v>
      </c>
      <c r="AH11" s="601">
        <v>1.503E-2</v>
      </c>
      <c r="AI11" s="602">
        <v>9.2030000000000001E-2</v>
      </c>
      <c r="AJ11" s="602">
        <v>0.25156000000000001</v>
      </c>
      <c r="AK11" s="602">
        <v>0.29591000000000001</v>
      </c>
      <c r="AL11" s="602">
        <v>0.21446000000000001</v>
      </c>
      <c r="AM11" s="602">
        <v>9.8229999999999998E-2</v>
      </c>
      <c r="AN11" s="602">
        <v>3.279E-2</v>
      </c>
      <c r="AO11" s="601">
        <v>0.10938000000000001</v>
      </c>
      <c r="AP11" s="602">
        <v>3.295E-2</v>
      </c>
      <c r="AQ11" s="602">
        <v>9.8180000000000003E-2</v>
      </c>
      <c r="AR11" s="602">
        <v>0.26385999999999998</v>
      </c>
      <c r="AS11" s="602">
        <v>0.33349000000000001</v>
      </c>
      <c r="AT11" s="602">
        <v>0.10778</v>
      </c>
      <c r="AU11" s="604">
        <v>5.4359999999999999E-2</v>
      </c>
      <c r="AV11" s="456" t="s">
        <v>85</v>
      </c>
      <c r="AW11" s="601">
        <v>0.16861000000000001</v>
      </c>
      <c r="AX11" s="602">
        <v>0.54344999999999999</v>
      </c>
      <c r="AY11" s="602">
        <v>0.17121</v>
      </c>
      <c r="AZ11" s="602">
        <v>8.0420000000000005E-2</v>
      </c>
      <c r="BA11" s="602">
        <v>2.9829999999999999E-2</v>
      </c>
      <c r="BB11" s="602">
        <v>6.4900000000000001E-3</v>
      </c>
      <c r="BC11" s="602" t="s">
        <v>498</v>
      </c>
      <c r="BD11" s="601">
        <v>0.25324000000000002</v>
      </c>
      <c r="BE11" s="602">
        <v>9.0810000000000002E-2</v>
      </c>
      <c r="BF11" s="602">
        <v>0.17823</v>
      </c>
      <c r="BG11" s="602">
        <v>0.25663000000000002</v>
      </c>
      <c r="BH11" s="602">
        <v>0.14213000000000001</v>
      </c>
      <c r="BI11" s="602">
        <v>4.9630000000000001E-2</v>
      </c>
      <c r="BJ11" s="604">
        <v>2.9329999999999998E-2</v>
      </c>
    </row>
    <row r="12" spans="1:68" s="89" customFormat="1" ht="24.95" customHeight="1" x14ac:dyDescent="0.2">
      <c r="A12" s="551" t="s">
        <v>86</v>
      </c>
      <c r="B12" s="397">
        <v>40931</v>
      </c>
      <c r="C12" s="386">
        <v>0.88088</v>
      </c>
      <c r="D12" s="601">
        <v>3.3009999999999998E-2</v>
      </c>
      <c r="E12" s="602">
        <v>5.9589999999999997E-2</v>
      </c>
      <c r="F12" s="602">
        <v>9.2249999999999999E-2</v>
      </c>
      <c r="G12" s="602">
        <v>0.18684999999999999</v>
      </c>
      <c r="H12" s="602">
        <v>0.33756999999999998</v>
      </c>
      <c r="I12" s="602">
        <v>0.19721</v>
      </c>
      <c r="J12" s="602">
        <v>9.3520000000000006E-2</v>
      </c>
      <c r="K12" s="601">
        <v>9.3100000000000006E-3</v>
      </c>
      <c r="L12" s="602">
        <v>2.1090000000000001E-2</v>
      </c>
      <c r="M12" s="602">
        <v>7.6300000000000007E-2</v>
      </c>
      <c r="N12" s="602">
        <v>0.19262000000000001</v>
      </c>
      <c r="O12" s="602">
        <v>0.34305000000000002</v>
      </c>
      <c r="P12" s="602">
        <v>0.17277000000000001</v>
      </c>
      <c r="Q12" s="386">
        <v>0.18486</v>
      </c>
      <c r="R12" s="575" t="s">
        <v>86</v>
      </c>
      <c r="S12" s="601">
        <v>0.1462</v>
      </c>
      <c r="T12" s="602">
        <v>1.323E-2</v>
      </c>
      <c r="U12" s="602">
        <v>4.4609999999999997E-2</v>
      </c>
      <c r="V12" s="602">
        <v>0.13925000000000001</v>
      </c>
      <c r="W12" s="602">
        <v>0.33090000000000003</v>
      </c>
      <c r="X12" s="602">
        <v>0.23066</v>
      </c>
      <c r="Y12" s="602">
        <v>9.5149999999999998E-2</v>
      </c>
      <c r="Z12" s="601">
        <v>1.8010000000000002E-2</v>
      </c>
      <c r="AA12" s="602">
        <v>7.5100000000000002E-3</v>
      </c>
      <c r="AB12" s="602">
        <v>4.1619999999999997E-2</v>
      </c>
      <c r="AC12" s="602">
        <v>0.16771</v>
      </c>
      <c r="AD12" s="602">
        <v>0.39867999999999998</v>
      </c>
      <c r="AE12" s="602">
        <v>0.24318000000000001</v>
      </c>
      <c r="AF12" s="604">
        <v>0.12329</v>
      </c>
      <c r="AG12" s="551" t="s">
        <v>86</v>
      </c>
      <c r="AH12" s="601">
        <v>6.1999999999999998E-3</v>
      </c>
      <c r="AI12" s="602">
        <v>6.6710000000000005E-2</v>
      </c>
      <c r="AJ12" s="602">
        <v>0.16705</v>
      </c>
      <c r="AK12" s="602">
        <v>0.23469999999999999</v>
      </c>
      <c r="AL12" s="602">
        <v>0.30141000000000001</v>
      </c>
      <c r="AM12" s="602">
        <v>0.17077000000000001</v>
      </c>
      <c r="AN12" s="602">
        <v>5.3150000000000003E-2</v>
      </c>
      <c r="AO12" s="601">
        <v>2.9770000000000001E-2</v>
      </c>
      <c r="AP12" s="602">
        <v>2.0469999999999999E-2</v>
      </c>
      <c r="AQ12" s="602">
        <v>7.442E-2</v>
      </c>
      <c r="AR12" s="602">
        <v>0.20326</v>
      </c>
      <c r="AS12" s="602">
        <v>0.41535</v>
      </c>
      <c r="AT12" s="602">
        <v>0.17721000000000001</v>
      </c>
      <c r="AU12" s="604">
        <v>7.9530000000000003E-2</v>
      </c>
      <c r="AV12" s="456" t="s">
        <v>86</v>
      </c>
      <c r="AW12" s="601">
        <v>3.322E-2</v>
      </c>
      <c r="AX12" s="602">
        <v>0.81315000000000004</v>
      </c>
      <c r="AY12" s="602">
        <v>0.12664</v>
      </c>
      <c r="AZ12" s="602">
        <v>2.699E-2</v>
      </c>
      <c r="BA12" s="602" t="s">
        <v>498</v>
      </c>
      <c r="BB12" s="602" t="s">
        <v>498</v>
      </c>
      <c r="BC12" s="602" t="s">
        <v>498</v>
      </c>
      <c r="BD12" s="601">
        <v>4.5900000000000003E-3</v>
      </c>
      <c r="BE12" s="602">
        <v>0.15748999999999999</v>
      </c>
      <c r="BF12" s="602">
        <v>0.24159</v>
      </c>
      <c r="BG12" s="602">
        <v>0.37156</v>
      </c>
      <c r="BH12" s="602">
        <v>0.20488999999999999</v>
      </c>
      <c r="BI12" s="602">
        <v>9.1699999999999993E-3</v>
      </c>
      <c r="BJ12" s="604">
        <v>1.0699999999999999E-2</v>
      </c>
    </row>
    <row r="13" spans="1:68" s="89" customFormat="1" ht="24.95" customHeight="1" x14ac:dyDescent="0.2">
      <c r="A13" s="551" t="s">
        <v>87</v>
      </c>
      <c r="B13" s="397">
        <v>452671</v>
      </c>
      <c r="C13" s="386">
        <v>0.78793999999999997</v>
      </c>
      <c r="D13" s="601">
        <v>3.8129999999999997E-2</v>
      </c>
      <c r="E13" s="602">
        <v>8.2970000000000002E-2</v>
      </c>
      <c r="F13" s="602">
        <v>0.14601</v>
      </c>
      <c r="G13" s="602">
        <v>0.2399</v>
      </c>
      <c r="H13" s="602">
        <v>0.30452000000000001</v>
      </c>
      <c r="I13" s="602">
        <v>0.1326</v>
      </c>
      <c r="J13" s="602">
        <v>5.5870000000000003E-2</v>
      </c>
      <c r="K13" s="601">
        <v>8.9889999999999998E-2</v>
      </c>
      <c r="L13" s="602">
        <v>7.3639999999999997E-2</v>
      </c>
      <c r="M13" s="602">
        <v>0.14108000000000001</v>
      </c>
      <c r="N13" s="602">
        <v>0.24944</v>
      </c>
      <c r="O13" s="602">
        <v>0.27266000000000001</v>
      </c>
      <c r="P13" s="602">
        <v>0.10047</v>
      </c>
      <c r="Q13" s="386">
        <v>7.2819999999999996E-2</v>
      </c>
      <c r="R13" s="575" t="s">
        <v>87</v>
      </c>
      <c r="S13" s="601">
        <v>6.6930000000000003E-2</v>
      </c>
      <c r="T13" s="602">
        <v>2.9960000000000001E-2</v>
      </c>
      <c r="U13" s="602">
        <v>7.8740000000000004E-2</v>
      </c>
      <c r="V13" s="602">
        <v>0.17857999999999999</v>
      </c>
      <c r="W13" s="602">
        <v>0.38378000000000001</v>
      </c>
      <c r="X13" s="602">
        <v>0.18360000000000001</v>
      </c>
      <c r="Y13" s="602">
        <v>7.8420000000000004E-2</v>
      </c>
      <c r="Z13" s="601">
        <v>2.3640000000000001E-2</v>
      </c>
      <c r="AA13" s="602">
        <v>2.3949999999999999E-2</v>
      </c>
      <c r="AB13" s="602">
        <v>8.2790000000000002E-2</v>
      </c>
      <c r="AC13" s="602">
        <v>0.22072</v>
      </c>
      <c r="AD13" s="602">
        <v>0.41103000000000001</v>
      </c>
      <c r="AE13" s="602">
        <v>0.16980000000000001</v>
      </c>
      <c r="AF13" s="604">
        <v>6.8070000000000006E-2</v>
      </c>
      <c r="AG13" s="551" t="s">
        <v>87</v>
      </c>
      <c r="AH13" s="601">
        <v>2.1260000000000001E-2</v>
      </c>
      <c r="AI13" s="602">
        <v>0.10824</v>
      </c>
      <c r="AJ13" s="602">
        <v>0.22792000000000001</v>
      </c>
      <c r="AK13" s="602">
        <v>0.28703000000000001</v>
      </c>
      <c r="AL13" s="602">
        <v>0.21564</v>
      </c>
      <c r="AM13" s="602">
        <v>0.10494000000000001</v>
      </c>
      <c r="AN13" s="602">
        <v>3.4970000000000001E-2</v>
      </c>
      <c r="AO13" s="601">
        <v>7.041E-2</v>
      </c>
      <c r="AP13" s="602">
        <v>0.12654000000000001</v>
      </c>
      <c r="AQ13" s="602">
        <v>0.12939000000000001</v>
      </c>
      <c r="AR13" s="602">
        <v>0.21934000000000001</v>
      </c>
      <c r="AS13" s="602">
        <v>0.27707999999999999</v>
      </c>
      <c r="AT13" s="602">
        <v>0.11086</v>
      </c>
      <c r="AU13" s="604">
        <v>6.6379999999999995E-2</v>
      </c>
      <c r="AV13" s="456" t="s">
        <v>87</v>
      </c>
      <c r="AW13" s="601">
        <v>4.5699999999999998E-2</v>
      </c>
      <c r="AX13" s="602">
        <v>0.83891000000000004</v>
      </c>
      <c r="AY13" s="602">
        <v>8.9090000000000003E-2</v>
      </c>
      <c r="AZ13" s="602">
        <v>2.213E-2</v>
      </c>
      <c r="BA13" s="602">
        <v>4.0200000000000001E-3</v>
      </c>
      <c r="BB13" s="602">
        <v>1.3999999999999999E-4</v>
      </c>
      <c r="BC13" s="602" t="s">
        <v>498</v>
      </c>
      <c r="BD13" s="601">
        <v>4.632E-2</v>
      </c>
      <c r="BE13" s="602">
        <v>0.29031000000000001</v>
      </c>
      <c r="BF13" s="602">
        <v>0.20125999999999999</v>
      </c>
      <c r="BG13" s="602">
        <v>0.22464999999999999</v>
      </c>
      <c r="BH13" s="602">
        <v>0.19248999999999999</v>
      </c>
      <c r="BI13" s="602">
        <v>2.9010000000000001E-2</v>
      </c>
      <c r="BJ13" s="604">
        <v>1.5970000000000002E-2</v>
      </c>
    </row>
    <row r="14" spans="1:68" s="89" customFormat="1" ht="24.95" customHeight="1" x14ac:dyDescent="0.2">
      <c r="A14" s="551" t="s">
        <v>88</v>
      </c>
      <c r="B14" s="397">
        <v>680444</v>
      </c>
      <c r="C14" s="386">
        <v>0.71099000000000001</v>
      </c>
      <c r="D14" s="601">
        <v>3.27E-2</v>
      </c>
      <c r="E14" s="602">
        <v>5.7759999999999999E-2</v>
      </c>
      <c r="F14" s="602">
        <v>0.15064</v>
      </c>
      <c r="G14" s="602">
        <v>0.23744000000000001</v>
      </c>
      <c r="H14" s="602">
        <v>0.31657000000000002</v>
      </c>
      <c r="I14" s="602">
        <v>0.14710000000000001</v>
      </c>
      <c r="J14" s="602">
        <v>5.781E-2</v>
      </c>
      <c r="K14" s="601">
        <v>0.13197</v>
      </c>
      <c r="L14" s="602">
        <v>3.056E-2</v>
      </c>
      <c r="M14" s="602">
        <v>9.2689999999999995E-2</v>
      </c>
      <c r="N14" s="602">
        <v>0.186</v>
      </c>
      <c r="O14" s="602">
        <v>0.26512999999999998</v>
      </c>
      <c r="P14" s="602">
        <v>0.18872</v>
      </c>
      <c r="Q14" s="386">
        <v>0.10493</v>
      </c>
      <c r="R14" s="575" t="s">
        <v>88</v>
      </c>
      <c r="S14" s="601">
        <v>4.5289999999999997E-2</v>
      </c>
      <c r="T14" s="602">
        <v>2.4309999999999998E-2</v>
      </c>
      <c r="U14" s="602">
        <v>9.5250000000000001E-2</v>
      </c>
      <c r="V14" s="602">
        <v>0.18812000000000001</v>
      </c>
      <c r="W14" s="602">
        <v>0.38596999999999998</v>
      </c>
      <c r="X14" s="602">
        <v>0.18876999999999999</v>
      </c>
      <c r="Y14" s="602">
        <v>7.2300000000000003E-2</v>
      </c>
      <c r="Z14" s="601">
        <v>2.622E-2</v>
      </c>
      <c r="AA14" s="602">
        <v>1.77E-2</v>
      </c>
      <c r="AB14" s="602">
        <v>8.0549999999999997E-2</v>
      </c>
      <c r="AC14" s="602">
        <v>0.20971999999999999</v>
      </c>
      <c r="AD14" s="602">
        <v>0.42226000000000002</v>
      </c>
      <c r="AE14" s="602">
        <v>0.16994999999999999</v>
      </c>
      <c r="AF14" s="604">
        <v>7.3590000000000003E-2</v>
      </c>
      <c r="AG14" s="551" t="s">
        <v>88</v>
      </c>
      <c r="AH14" s="601">
        <v>1.137E-2</v>
      </c>
      <c r="AI14" s="602">
        <v>7.9600000000000004E-2</v>
      </c>
      <c r="AJ14" s="602">
        <v>0.23146</v>
      </c>
      <c r="AK14" s="602">
        <v>0.28333999999999998</v>
      </c>
      <c r="AL14" s="602">
        <v>0.23352000000000001</v>
      </c>
      <c r="AM14" s="602">
        <v>0.12274</v>
      </c>
      <c r="AN14" s="602">
        <v>3.7969999999999997E-2</v>
      </c>
      <c r="AO14" s="601">
        <v>0.10377</v>
      </c>
      <c r="AP14" s="602">
        <v>5.2109999999999997E-2</v>
      </c>
      <c r="AQ14" s="602">
        <v>0.10593</v>
      </c>
      <c r="AR14" s="602">
        <v>0.23657</v>
      </c>
      <c r="AS14" s="602">
        <v>0.31373000000000001</v>
      </c>
      <c r="AT14" s="602">
        <v>0.12364</v>
      </c>
      <c r="AU14" s="604">
        <v>6.4259999999999998E-2</v>
      </c>
      <c r="AV14" s="456" t="s">
        <v>88</v>
      </c>
      <c r="AW14" s="601">
        <v>8.2629999999999995E-2</v>
      </c>
      <c r="AX14" s="602">
        <v>0.69838999999999996</v>
      </c>
      <c r="AY14" s="602">
        <v>0.15920000000000001</v>
      </c>
      <c r="AZ14" s="602">
        <v>5.0130000000000001E-2</v>
      </c>
      <c r="BA14" s="602">
        <v>9.4500000000000001E-3</v>
      </c>
      <c r="BB14" s="602">
        <v>2.1000000000000001E-4</v>
      </c>
      <c r="BC14" s="602" t="s">
        <v>498</v>
      </c>
      <c r="BD14" s="601">
        <v>7.8140000000000001E-2</v>
      </c>
      <c r="BE14" s="602">
        <v>0.13228000000000001</v>
      </c>
      <c r="BF14" s="602">
        <v>0.15311</v>
      </c>
      <c r="BG14" s="602">
        <v>0.28743000000000002</v>
      </c>
      <c r="BH14" s="602">
        <v>0.27768999999999999</v>
      </c>
      <c r="BI14" s="602">
        <v>5.0509999999999999E-2</v>
      </c>
      <c r="BJ14" s="604">
        <v>2.0840000000000001E-2</v>
      </c>
    </row>
    <row r="15" spans="1:68" s="89" customFormat="1" ht="24.95" customHeight="1" x14ac:dyDescent="0.2">
      <c r="A15" s="551" t="s">
        <v>89</v>
      </c>
      <c r="B15" s="397">
        <v>215319</v>
      </c>
      <c r="C15" s="386">
        <v>0.75290000000000001</v>
      </c>
      <c r="D15" s="601">
        <v>8.3210000000000006E-2</v>
      </c>
      <c r="E15" s="602">
        <v>0.05</v>
      </c>
      <c r="F15" s="602">
        <v>0.13084999999999999</v>
      </c>
      <c r="G15" s="602">
        <v>0.23935000000000001</v>
      </c>
      <c r="H15" s="602">
        <v>0.31030000000000002</v>
      </c>
      <c r="I15" s="602">
        <v>0.13192000000000001</v>
      </c>
      <c r="J15" s="602">
        <v>5.4370000000000002E-2</v>
      </c>
      <c r="K15" s="601">
        <v>0.26606000000000002</v>
      </c>
      <c r="L15" s="602">
        <v>7.9990000000000006E-2</v>
      </c>
      <c r="M15" s="602">
        <v>0.11476</v>
      </c>
      <c r="N15" s="602">
        <v>0.21615000000000001</v>
      </c>
      <c r="O15" s="602">
        <v>0.18939</v>
      </c>
      <c r="P15" s="602">
        <v>8.387E-2</v>
      </c>
      <c r="Q15" s="386">
        <v>4.9779999999999998E-2</v>
      </c>
      <c r="R15" s="575" t="s">
        <v>89</v>
      </c>
      <c r="S15" s="601">
        <v>0.15676000000000001</v>
      </c>
      <c r="T15" s="602">
        <v>2.8389999999999999E-2</v>
      </c>
      <c r="U15" s="602">
        <v>8.3419999999999994E-2</v>
      </c>
      <c r="V15" s="602">
        <v>0.19650000000000001</v>
      </c>
      <c r="W15" s="602">
        <v>0.33742</v>
      </c>
      <c r="X15" s="602">
        <v>0.13325999999999999</v>
      </c>
      <c r="Y15" s="602">
        <v>6.4259999999999998E-2</v>
      </c>
      <c r="Z15" s="601">
        <v>5.7239999999999999E-2</v>
      </c>
      <c r="AA15" s="602">
        <v>1.4999999999999999E-2</v>
      </c>
      <c r="AB15" s="602">
        <v>7.9740000000000005E-2</v>
      </c>
      <c r="AC15" s="602">
        <v>0.22028</v>
      </c>
      <c r="AD15" s="602">
        <v>0.40172000000000002</v>
      </c>
      <c r="AE15" s="602">
        <v>0.15922</v>
      </c>
      <c r="AF15" s="604">
        <v>6.6820000000000004E-2</v>
      </c>
      <c r="AG15" s="551" t="s">
        <v>89</v>
      </c>
      <c r="AH15" s="601">
        <v>4.5289999999999997E-2</v>
      </c>
      <c r="AI15" s="602">
        <v>8.294E-2</v>
      </c>
      <c r="AJ15" s="602">
        <v>0.21179000000000001</v>
      </c>
      <c r="AK15" s="602">
        <v>0.28278999999999999</v>
      </c>
      <c r="AL15" s="602">
        <v>0.22402</v>
      </c>
      <c r="AM15" s="602">
        <v>0.11502999999999999</v>
      </c>
      <c r="AN15" s="602">
        <v>3.814E-2</v>
      </c>
      <c r="AO15" s="601">
        <v>7.0370000000000002E-2</v>
      </c>
      <c r="AP15" s="602">
        <v>7.1629999999999999E-2</v>
      </c>
      <c r="AQ15" s="602">
        <v>0.11992999999999999</v>
      </c>
      <c r="AR15" s="602">
        <v>0.25541999999999998</v>
      </c>
      <c r="AS15" s="602">
        <v>0.31140000000000001</v>
      </c>
      <c r="AT15" s="602">
        <v>0.1142</v>
      </c>
      <c r="AU15" s="604">
        <v>5.7049999999999997E-2</v>
      </c>
      <c r="AV15" s="456" t="s">
        <v>89</v>
      </c>
      <c r="AW15" s="601">
        <v>0.29842000000000002</v>
      </c>
      <c r="AX15" s="602">
        <v>0.47826000000000002</v>
      </c>
      <c r="AY15" s="602">
        <v>0.14229</v>
      </c>
      <c r="AZ15" s="602">
        <v>5.1380000000000002E-2</v>
      </c>
      <c r="BA15" s="602">
        <v>2.767E-2</v>
      </c>
      <c r="BB15" s="602">
        <v>1.98E-3</v>
      </c>
      <c r="BC15" s="602" t="s">
        <v>498</v>
      </c>
      <c r="BD15" s="601">
        <v>0.30924000000000001</v>
      </c>
      <c r="BE15" s="602">
        <v>9.7479999999999997E-2</v>
      </c>
      <c r="BF15" s="602">
        <v>0.13866000000000001</v>
      </c>
      <c r="BG15" s="602">
        <v>0.19495999999999999</v>
      </c>
      <c r="BH15" s="602">
        <v>0.19747999999999999</v>
      </c>
      <c r="BI15" s="602">
        <v>4.0340000000000001E-2</v>
      </c>
      <c r="BJ15" s="604">
        <v>2.1850000000000001E-2</v>
      </c>
    </row>
    <row r="16" spans="1:68" s="89" customFormat="1" ht="24.95" customHeight="1" x14ac:dyDescent="0.2">
      <c r="A16" s="551" t="s">
        <v>90</v>
      </c>
      <c r="B16" s="397">
        <v>29631</v>
      </c>
      <c r="C16" s="386">
        <v>0.42724000000000001</v>
      </c>
      <c r="D16" s="601">
        <v>2.6589999999999999E-2</v>
      </c>
      <c r="E16" s="602">
        <v>4.9340000000000002E-2</v>
      </c>
      <c r="F16" s="602">
        <v>0.11755</v>
      </c>
      <c r="G16" s="602">
        <v>0.20957999999999999</v>
      </c>
      <c r="H16" s="602">
        <v>0.33728000000000002</v>
      </c>
      <c r="I16" s="602">
        <v>0.19722999999999999</v>
      </c>
      <c r="J16" s="602">
        <v>6.2429999999999999E-2</v>
      </c>
      <c r="K16" s="601">
        <v>3.2410000000000001E-2</v>
      </c>
      <c r="L16" s="602">
        <v>7.7200000000000003E-3</v>
      </c>
      <c r="M16" s="602">
        <v>6.4810000000000006E-2</v>
      </c>
      <c r="N16" s="602">
        <v>0.13425999999999999</v>
      </c>
      <c r="O16" s="602">
        <v>0.19136</v>
      </c>
      <c r="P16" s="602">
        <v>0.35031000000000001</v>
      </c>
      <c r="Q16" s="386">
        <v>0.21914</v>
      </c>
      <c r="R16" s="575" t="s">
        <v>90</v>
      </c>
      <c r="S16" s="601">
        <v>5.5129999999999998E-2</v>
      </c>
      <c r="T16" s="602">
        <v>4.5749999999999999E-2</v>
      </c>
      <c r="U16" s="602">
        <v>9.9180000000000004E-2</v>
      </c>
      <c r="V16" s="602">
        <v>0.18471000000000001</v>
      </c>
      <c r="W16" s="602">
        <v>0.32765</v>
      </c>
      <c r="X16" s="602">
        <v>0.23757</v>
      </c>
      <c r="Y16" s="602">
        <v>5.0009999999999999E-2</v>
      </c>
      <c r="Z16" s="601">
        <v>3.3020000000000001E-2</v>
      </c>
      <c r="AA16" s="602">
        <v>3.628E-2</v>
      </c>
      <c r="AB16" s="602">
        <v>8.5519999999999999E-2</v>
      </c>
      <c r="AC16" s="602">
        <v>0.18792</v>
      </c>
      <c r="AD16" s="602">
        <v>0.38649</v>
      </c>
      <c r="AE16" s="602">
        <v>0.20591000000000001</v>
      </c>
      <c r="AF16" s="604">
        <v>6.4860000000000001E-2</v>
      </c>
      <c r="AG16" s="551" t="s">
        <v>90</v>
      </c>
      <c r="AH16" s="601">
        <v>8.8400000000000006E-3</v>
      </c>
      <c r="AI16" s="602">
        <v>6.4769999999999994E-2</v>
      </c>
      <c r="AJ16" s="602">
        <v>0.17035</v>
      </c>
      <c r="AK16" s="602">
        <v>0.25636999999999999</v>
      </c>
      <c r="AL16" s="602">
        <v>0.29341</v>
      </c>
      <c r="AM16" s="602">
        <v>0.15728</v>
      </c>
      <c r="AN16" s="602">
        <v>4.8980000000000003E-2</v>
      </c>
      <c r="AO16" s="601">
        <v>2.3769999999999999E-2</v>
      </c>
      <c r="AP16" s="602">
        <v>5.194E-2</v>
      </c>
      <c r="AQ16" s="602">
        <v>8.0990000000000006E-2</v>
      </c>
      <c r="AR16" s="602">
        <v>0.13556000000000001</v>
      </c>
      <c r="AS16" s="602">
        <v>0.30634</v>
      </c>
      <c r="AT16" s="602">
        <v>0.28256999999999999</v>
      </c>
      <c r="AU16" s="604">
        <v>0.11884</v>
      </c>
      <c r="AV16" s="456" t="s">
        <v>90</v>
      </c>
      <c r="AW16" s="601">
        <v>7.7920000000000003E-2</v>
      </c>
      <c r="AX16" s="602">
        <v>0.58442000000000005</v>
      </c>
      <c r="AY16" s="602">
        <v>0.23377000000000001</v>
      </c>
      <c r="AZ16" s="602">
        <v>7.7920000000000003E-2</v>
      </c>
      <c r="BA16" s="602">
        <v>1.299E-2</v>
      </c>
      <c r="BB16" s="602">
        <v>1.299E-2</v>
      </c>
      <c r="BC16" s="602" t="s">
        <v>498</v>
      </c>
      <c r="BD16" s="601" t="s">
        <v>498</v>
      </c>
      <c r="BE16" s="602">
        <v>0.12037</v>
      </c>
      <c r="BF16" s="602">
        <v>0.13889000000000001</v>
      </c>
      <c r="BG16" s="602">
        <v>0.44444</v>
      </c>
      <c r="BH16" s="602">
        <v>0.25</v>
      </c>
      <c r="BI16" s="602">
        <v>4.6300000000000001E-2</v>
      </c>
      <c r="BJ16" s="604" t="s">
        <v>498</v>
      </c>
    </row>
    <row r="17" spans="1:62" s="89" customFormat="1" ht="24.95" customHeight="1" x14ac:dyDescent="0.2">
      <c r="A17" s="551" t="s">
        <v>91</v>
      </c>
      <c r="B17" s="397">
        <v>117696</v>
      </c>
      <c r="C17" s="386">
        <v>0.77834000000000003</v>
      </c>
      <c r="D17" s="601">
        <v>4.9320000000000003E-2</v>
      </c>
      <c r="E17" s="602">
        <v>4.3540000000000002E-2</v>
      </c>
      <c r="F17" s="602">
        <v>0.14743999999999999</v>
      </c>
      <c r="G17" s="602">
        <v>0.25841999999999998</v>
      </c>
      <c r="H17" s="602">
        <v>0.31195000000000001</v>
      </c>
      <c r="I17" s="602">
        <v>0.13925000000000001</v>
      </c>
      <c r="J17" s="602">
        <v>5.008E-2</v>
      </c>
      <c r="K17" s="601">
        <v>7.7950000000000005E-2</v>
      </c>
      <c r="L17" s="602">
        <v>2.861E-2</v>
      </c>
      <c r="M17" s="602">
        <v>0.15503</v>
      </c>
      <c r="N17" s="602">
        <v>0.28782000000000002</v>
      </c>
      <c r="O17" s="602">
        <v>0.27445000000000003</v>
      </c>
      <c r="P17" s="602">
        <v>0.10618</v>
      </c>
      <c r="Q17" s="386">
        <v>6.9959999999999994E-2</v>
      </c>
      <c r="R17" s="575" t="s">
        <v>91</v>
      </c>
      <c r="S17" s="601">
        <v>9.8710000000000006E-2</v>
      </c>
      <c r="T17" s="602">
        <v>2.4920000000000001E-2</v>
      </c>
      <c r="U17" s="602">
        <v>0.10264</v>
      </c>
      <c r="V17" s="602">
        <v>0.21904000000000001</v>
      </c>
      <c r="W17" s="602">
        <v>0.31458999999999998</v>
      </c>
      <c r="X17" s="602">
        <v>0.17402000000000001</v>
      </c>
      <c r="Y17" s="602">
        <v>6.608E-2</v>
      </c>
      <c r="Z17" s="601">
        <v>4.2279999999999998E-2</v>
      </c>
      <c r="AA17" s="602">
        <v>1.3650000000000001E-2</v>
      </c>
      <c r="AB17" s="602">
        <v>9.8650000000000002E-2</v>
      </c>
      <c r="AC17" s="602">
        <v>0.27288000000000001</v>
      </c>
      <c r="AD17" s="602">
        <v>0.36975000000000002</v>
      </c>
      <c r="AE17" s="602">
        <v>0.14918999999999999</v>
      </c>
      <c r="AF17" s="604">
        <v>5.3589999999999999E-2</v>
      </c>
      <c r="AG17" s="551" t="s">
        <v>91</v>
      </c>
      <c r="AH17" s="601">
        <v>2.7150000000000001E-2</v>
      </c>
      <c r="AI17" s="602">
        <v>7.9070000000000001E-2</v>
      </c>
      <c r="AJ17" s="602">
        <v>0.21734999999999999</v>
      </c>
      <c r="AK17" s="602">
        <v>0.25380000000000003</v>
      </c>
      <c r="AL17" s="602">
        <v>0.26568000000000003</v>
      </c>
      <c r="AM17" s="602">
        <v>0.1227</v>
      </c>
      <c r="AN17" s="602">
        <v>3.424E-2</v>
      </c>
      <c r="AO17" s="601">
        <v>4.9320000000000003E-2</v>
      </c>
      <c r="AP17" s="602">
        <v>2.775E-2</v>
      </c>
      <c r="AQ17" s="602">
        <v>0.12623000000000001</v>
      </c>
      <c r="AR17" s="602">
        <v>0.25230000000000002</v>
      </c>
      <c r="AS17" s="602">
        <v>0.29176000000000002</v>
      </c>
      <c r="AT17" s="602">
        <v>0.17104</v>
      </c>
      <c r="AU17" s="604">
        <v>8.1589999999999996E-2</v>
      </c>
      <c r="AV17" s="456" t="s">
        <v>91</v>
      </c>
      <c r="AW17" s="601">
        <v>0.23188</v>
      </c>
      <c r="AX17" s="602">
        <v>0.53622999999999998</v>
      </c>
      <c r="AY17" s="602">
        <v>4.3479999999999998E-2</v>
      </c>
      <c r="AZ17" s="602">
        <v>0.11594</v>
      </c>
      <c r="BA17" s="602">
        <v>7.2459999999999997E-2</v>
      </c>
      <c r="BB17" s="602" t="s">
        <v>498</v>
      </c>
      <c r="BC17" s="602" t="s">
        <v>498</v>
      </c>
      <c r="BD17" s="601">
        <v>0.23649999999999999</v>
      </c>
      <c r="BE17" s="602">
        <v>0.21664</v>
      </c>
      <c r="BF17" s="602">
        <v>0.10739</v>
      </c>
      <c r="BG17" s="602">
        <v>0.21539</v>
      </c>
      <c r="BH17" s="602">
        <v>0.17255999999999999</v>
      </c>
      <c r="BI17" s="602">
        <v>3.8490000000000003E-2</v>
      </c>
      <c r="BJ17" s="604">
        <v>1.304E-2</v>
      </c>
    </row>
    <row r="18" spans="1:62" s="89" customFormat="1" ht="24.95" customHeight="1" x14ac:dyDescent="0.2">
      <c r="A18" s="551" t="s">
        <v>92</v>
      </c>
      <c r="B18" s="397">
        <v>64003</v>
      </c>
      <c r="C18" s="386">
        <v>0.98357000000000006</v>
      </c>
      <c r="D18" s="601">
        <v>4.2999999999999997E-2</v>
      </c>
      <c r="E18" s="602">
        <v>4.6829999999999997E-2</v>
      </c>
      <c r="F18" s="602">
        <v>0.10993</v>
      </c>
      <c r="G18" s="602">
        <v>0.21926000000000001</v>
      </c>
      <c r="H18" s="602">
        <v>0.33646999999999999</v>
      </c>
      <c r="I18" s="602">
        <v>0.17634</v>
      </c>
      <c r="J18" s="602">
        <v>6.8180000000000004E-2</v>
      </c>
      <c r="K18" s="601">
        <v>4.8759999999999998E-2</v>
      </c>
      <c r="L18" s="602">
        <v>4.4119999999999999E-2</v>
      </c>
      <c r="M18" s="602">
        <v>0.12229</v>
      </c>
      <c r="N18" s="602">
        <v>0.22272</v>
      </c>
      <c r="O18" s="602">
        <v>0.29527999999999999</v>
      </c>
      <c r="P18" s="602">
        <v>0.16486000000000001</v>
      </c>
      <c r="Q18" s="386">
        <v>0.10197000000000001</v>
      </c>
      <c r="R18" s="575" t="s">
        <v>92</v>
      </c>
      <c r="S18" s="601">
        <v>8.2140000000000005E-2</v>
      </c>
      <c r="T18" s="602">
        <v>2.2009999999999998E-2</v>
      </c>
      <c r="U18" s="602">
        <v>6.6710000000000005E-2</v>
      </c>
      <c r="V18" s="602">
        <v>0.18981000000000001</v>
      </c>
      <c r="W18" s="602">
        <v>0.36725999999999998</v>
      </c>
      <c r="X18" s="602">
        <v>0.20127</v>
      </c>
      <c r="Y18" s="602">
        <v>7.0800000000000002E-2</v>
      </c>
      <c r="Z18" s="601">
        <v>4.2049999999999997E-2</v>
      </c>
      <c r="AA18" s="602">
        <v>1.363E-2</v>
      </c>
      <c r="AB18" s="602">
        <v>7.009E-2</v>
      </c>
      <c r="AC18" s="602">
        <v>0.23455000000000001</v>
      </c>
      <c r="AD18" s="602">
        <v>0.40055000000000002</v>
      </c>
      <c r="AE18" s="602">
        <v>0.17505999999999999</v>
      </c>
      <c r="AF18" s="604">
        <v>6.4070000000000002E-2</v>
      </c>
      <c r="AG18" s="551" t="s">
        <v>92</v>
      </c>
      <c r="AH18" s="601">
        <v>1.9099999999999999E-2</v>
      </c>
      <c r="AI18" s="602">
        <v>7.9769999999999994E-2</v>
      </c>
      <c r="AJ18" s="602">
        <v>0.15347</v>
      </c>
      <c r="AK18" s="602">
        <v>0.21909000000000001</v>
      </c>
      <c r="AL18" s="602">
        <v>0.29691000000000001</v>
      </c>
      <c r="AM18" s="602">
        <v>0.17104</v>
      </c>
      <c r="AN18" s="602">
        <v>6.0630000000000003E-2</v>
      </c>
      <c r="AO18" s="601">
        <v>4.8439999999999997E-2</v>
      </c>
      <c r="AP18" s="602">
        <v>3.5020000000000003E-2</v>
      </c>
      <c r="AQ18" s="602">
        <v>8.3690000000000001E-2</v>
      </c>
      <c r="AR18" s="602">
        <v>0.19081000000000001</v>
      </c>
      <c r="AS18" s="602">
        <v>0.29202</v>
      </c>
      <c r="AT18" s="602">
        <v>0.24016000000000001</v>
      </c>
      <c r="AU18" s="604">
        <v>0.10985</v>
      </c>
      <c r="AV18" s="456" t="s">
        <v>92</v>
      </c>
      <c r="AW18" s="601">
        <v>0.16500000000000001</v>
      </c>
      <c r="AX18" s="602">
        <v>0.52500000000000002</v>
      </c>
      <c r="AY18" s="602">
        <v>0.15</v>
      </c>
      <c r="AZ18" s="602">
        <v>7.0000000000000007E-2</v>
      </c>
      <c r="BA18" s="602">
        <v>6.5000000000000002E-2</v>
      </c>
      <c r="BB18" s="602">
        <v>0.02</v>
      </c>
      <c r="BC18" s="602">
        <v>5.0000000000000001E-3</v>
      </c>
      <c r="BD18" s="601">
        <v>0.13361999999999999</v>
      </c>
      <c r="BE18" s="602">
        <v>0.12007</v>
      </c>
      <c r="BF18" s="602">
        <v>0.26293</v>
      </c>
      <c r="BG18" s="602">
        <v>0.27032</v>
      </c>
      <c r="BH18" s="602">
        <v>0.19642999999999999</v>
      </c>
      <c r="BI18" s="602">
        <v>1.5389999999999999E-2</v>
      </c>
      <c r="BJ18" s="604">
        <v>1.23E-3</v>
      </c>
    </row>
    <row r="19" spans="1:62" s="89" customFormat="1" ht="24.95" customHeight="1" x14ac:dyDescent="0.2">
      <c r="A19" s="551" t="s">
        <v>93</v>
      </c>
      <c r="B19" s="397">
        <v>159217</v>
      </c>
      <c r="C19" s="386">
        <v>0.62180999999999997</v>
      </c>
      <c r="D19" s="601">
        <v>2.07E-2</v>
      </c>
      <c r="E19" s="602">
        <v>5.3690000000000002E-2</v>
      </c>
      <c r="F19" s="602">
        <v>0.13161999999999999</v>
      </c>
      <c r="G19" s="602">
        <v>0.23377000000000001</v>
      </c>
      <c r="H19" s="602">
        <v>0.33195000000000002</v>
      </c>
      <c r="I19" s="602">
        <v>0.16619999999999999</v>
      </c>
      <c r="J19" s="602">
        <v>6.2080000000000003E-2</v>
      </c>
      <c r="K19" s="601">
        <v>4.777E-2</v>
      </c>
      <c r="L19" s="602">
        <v>2.664E-2</v>
      </c>
      <c r="M19" s="602">
        <v>7.3230000000000003E-2</v>
      </c>
      <c r="N19" s="602">
        <v>0.20827000000000001</v>
      </c>
      <c r="O19" s="602">
        <v>0.30459000000000003</v>
      </c>
      <c r="P19" s="602">
        <v>0.21929000000000001</v>
      </c>
      <c r="Q19" s="386">
        <v>0.12021</v>
      </c>
      <c r="R19" s="575" t="s">
        <v>93</v>
      </c>
      <c r="S19" s="601">
        <v>4.2880000000000001E-2</v>
      </c>
      <c r="T19" s="602">
        <v>2.3429999999999999E-2</v>
      </c>
      <c r="U19" s="602">
        <v>6.2710000000000002E-2</v>
      </c>
      <c r="V19" s="602">
        <v>0.17519999999999999</v>
      </c>
      <c r="W19" s="602">
        <v>0.38111</v>
      </c>
      <c r="X19" s="602">
        <v>0.22108</v>
      </c>
      <c r="Y19" s="602">
        <v>9.3600000000000003E-2</v>
      </c>
      <c r="Z19" s="601">
        <v>1.4409999999999999E-2</v>
      </c>
      <c r="AA19" s="602">
        <v>1.7559999999999999E-2</v>
      </c>
      <c r="AB19" s="602">
        <v>7.2069999999999995E-2</v>
      </c>
      <c r="AC19" s="602">
        <v>0.22192999999999999</v>
      </c>
      <c r="AD19" s="602">
        <v>0.42042000000000002</v>
      </c>
      <c r="AE19" s="602">
        <v>0.19042000000000001</v>
      </c>
      <c r="AF19" s="604">
        <v>6.3200000000000006E-2</v>
      </c>
      <c r="AG19" s="551" t="s">
        <v>93</v>
      </c>
      <c r="AH19" s="601">
        <v>1.1350000000000001E-2</v>
      </c>
      <c r="AI19" s="602">
        <v>9.7600000000000006E-2</v>
      </c>
      <c r="AJ19" s="602">
        <v>0.22470000000000001</v>
      </c>
      <c r="AK19" s="602">
        <v>0.27198</v>
      </c>
      <c r="AL19" s="602">
        <v>0.23369999999999999</v>
      </c>
      <c r="AM19" s="602">
        <v>0.12073</v>
      </c>
      <c r="AN19" s="602">
        <v>3.9940000000000003E-2</v>
      </c>
      <c r="AO19" s="601">
        <v>4.1919999999999999E-2</v>
      </c>
      <c r="AP19" s="602">
        <v>4.403E-2</v>
      </c>
      <c r="AQ19" s="602">
        <v>0.10505</v>
      </c>
      <c r="AR19" s="602">
        <v>0.23487</v>
      </c>
      <c r="AS19" s="602">
        <v>0.33845999999999998</v>
      </c>
      <c r="AT19" s="602">
        <v>0.14276</v>
      </c>
      <c r="AU19" s="604">
        <v>9.2910000000000006E-2</v>
      </c>
      <c r="AV19" s="456" t="s">
        <v>93</v>
      </c>
      <c r="AW19" s="601">
        <v>0.11081000000000001</v>
      </c>
      <c r="AX19" s="602">
        <v>0.59233999999999998</v>
      </c>
      <c r="AY19" s="602">
        <v>0.21204000000000001</v>
      </c>
      <c r="AZ19" s="602">
        <v>6.019E-2</v>
      </c>
      <c r="BA19" s="602">
        <v>2.3259999999999999E-2</v>
      </c>
      <c r="BB19" s="602">
        <v>1.3699999999999999E-3</v>
      </c>
      <c r="BC19" s="602" t="s">
        <v>498</v>
      </c>
      <c r="BD19" s="601">
        <v>5.2339999999999998E-2</v>
      </c>
      <c r="BE19" s="602">
        <v>0.14187</v>
      </c>
      <c r="BF19" s="602">
        <v>0.20247999999999999</v>
      </c>
      <c r="BG19" s="602">
        <v>0.32094</v>
      </c>
      <c r="BH19" s="602">
        <v>0.25069000000000002</v>
      </c>
      <c r="BI19" s="602">
        <v>2.8930000000000001E-2</v>
      </c>
      <c r="BJ19" s="604">
        <v>2.7499999999999998E-3</v>
      </c>
    </row>
    <row r="20" spans="1:62" s="89" customFormat="1" ht="24.95" customHeight="1" x14ac:dyDescent="0.2">
      <c r="A20" s="400" t="s">
        <v>94</v>
      </c>
      <c r="B20" s="387">
        <v>74440</v>
      </c>
      <c r="C20" s="388">
        <v>0.89658000000000004</v>
      </c>
      <c r="D20" s="413">
        <v>5.1249999999999997E-2</v>
      </c>
      <c r="E20" s="367">
        <v>5.6140000000000002E-2</v>
      </c>
      <c r="F20" s="367">
        <v>0.11587</v>
      </c>
      <c r="G20" s="367">
        <v>0.20652000000000001</v>
      </c>
      <c r="H20" s="367">
        <v>0.30619000000000002</v>
      </c>
      <c r="I20" s="367">
        <v>0.18709000000000001</v>
      </c>
      <c r="J20" s="367">
        <v>7.6950000000000005E-2</v>
      </c>
      <c r="K20" s="413">
        <v>0.29054000000000002</v>
      </c>
      <c r="L20" s="367">
        <v>5.0119999999999998E-2</v>
      </c>
      <c r="M20" s="367">
        <v>8.6249999999999993E-2</v>
      </c>
      <c r="N20" s="367">
        <v>0.14671999999999999</v>
      </c>
      <c r="O20" s="367">
        <v>0.1923</v>
      </c>
      <c r="P20" s="367">
        <v>0.15489</v>
      </c>
      <c r="Q20" s="388">
        <v>7.9170000000000004E-2</v>
      </c>
      <c r="R20" s="576" t="s">
        <v>94</v>
      </c>
      <c r="S20" s="413">
        <v>0.10018000000000001</v>
      </c>
      <c r="T20" s="367">
        <v>3.083E-2</v>
      </c>
      <c r="U20" s="367">
        <v>7.3029999999999998E-2</v>
      </c>
      <c r="V20" s="367">
        <v>0.18987000000000001</v>
      </c>
      <c r="W20" s="367">
        <v>0.34111999999999998</v>
      </c>
      <c r="X20" s="367">
        <v>0.20555999999999999</v>
      </c>
      <c r="Y20" s="367">
        <v>5.9400000000000001E-2</v>
      </c>
      <c r="Z20" s="413">
        <v>1.093E-2</v>
      </c>
      <c r="AA20" s="367">
        <v>1.001E-2</v>
      </c>
      <c r="AB20" s="367">
        <v>5.0889999999999998E-2</v>
      </c>
      <c r="AC20" s="367">
        <v>0.19783000000000001</v>
      </c>
      <c r="AD20" s="367">
        <v>0.38435999999999998</v>
      </c>
      <c r="AE20" s="367">
        <v>0.23280999999999999</v>
      </c>
      <c r="AF20" s="605">
        <v>0.11316</v>
      </c>
      <c r="AG20" s="400" t="s">
        <v>94</v>
      </c>
      <c r="AH20" s="413">
        <v>2.1069999999999998E-2</v>
      </c>
      <c r="AI20" s="367">
        <v>0.10856</v>
      </c>
      <c r="AJ20" s="367">
        <v>0.21121000000000001</v>
      </c>
      <c r="AK20" s="367">
        <v>0.23587</v>
      </c>
      <c r="AL20" s="367">
        <v>0.24529999999999999</v>
      </c>
      <c r="AM20" s="367">
        <v>0.13875000000000001</v>
      </c>
      <c r="AN20" s="367">
        <v>3.9239999999999997E-2</v>
      </c>
      <c r="AO20" s="413">
        <v>6.5129999999999993E-2</v>
      </c>
      <c r="AP20" s="367">
        <v>2.5499999999999998E-2</v>
      </c>
      <c r="AQ20" s="367">
        <v>9.5339999999999994E-2</v>
      </c>
      <c r="AR20" s="367">
        <v>0.22090000000000001</v>
      </c>
      <c r="AS20" s="367">
        <v>0.25028</v>
      </c>
      <c r="AT20" s="367">
        <v>0.22339000000000001</v>
      </c>
      <c r="AU20" s="605">
        <v>0.11946</v>
      </c>
      <c r="AV20" s="553" t="s">
        <v>94</v>
      </c>
      <c r="AW20" s="413">
        <v>0.21468000000000001</v>
      </c>
      <c r="AX20" s="367">
        <v>0.55779999999999996</v>
      </c>
      <c r="AY20" s="367">
        <v>0.18165000000000001</v>
      </c>
      <c r="AZ20" s="367">
        <v>4.5870000000000001E-2</v>
      </c>
      <c r="BA20" s="367" t="s">
        <v>498</v>
      </c>
      <c r="BB20" s="367" t="s">
        <v>498</v>
      </c>
      <c r="BC20" s="367" t="s">
        <v>498</v>
      </c>
      <c r="BD20" s="413">
        <v>9.8059999999999994E-2</v>
      </c>
      <c r="BE20" s="367">
        <v>0.20338999999999999</v>
      </c>
      <c r="BF20" s="367">
        <v>0.20580999999999999</v>
      </c>
      <c r="BG20" s="367">
        <v>0.23849999999999999</v>
      </c>
      <c r="BH20" s="367">
        <v>0.22517999999999999</v>
      </c>
      <c r="BI20" s="367">
        <v>2.785E-2</v>
      </c>
      <c r="BJ20" s="605">
        <v>1.2099999999999999E-3</v>
      </c>
    </row>
    <row r="21" spans="1:62" s="98" customFormat="1" ht="24.95" customHeight="1" thickBot="1" x14ac:dyDescent="0.25">
      <c r="A21" s="401" t="s">
        <v>109</v>
      </c>
      <c r="B21" s="389">
        <v>4403010</v>
      </c>
      <c r="C21" s="391">
        <v>0.72297999999999996</v>
      </c>
      <c r="D21" s="421">
        <v>4.6330000000000003E-2</v>
      </c>
      <c r="E21" s="390">
        <v>5.8900000000000001E-2</v>
      </c>
      <c r="F21" s="390">
        <v>0.15346000000000001</v>
      </c>
      <c r="G21" s="390">
        <v>0.24351</v>
      </c>
      <c r="H21" s="390">
        <v>0.30284</v>
      </c>
      <c r="I21" s="390">
        <v>0.13697000000000001</v>
      </c>
      <c r="J21" s="390">
        <v>5.7979999999999997E-2</v>
      </c>
      <c r="K21" s="421">
        <v>0.12026000000000001</v>
      </c>
      <c r="L21" s="390">
        <v>4.0379999999999999E-2</v>
      </c>
      <c r="M21" s="390">
        <v>0.11269</v>
      </c>
      <c r="N21" s="390">
        <v>0.21287</v>
      </c>
      <c r="O21" s="390">
        <v>0.25585999999999998</v>
      </c>
      <c r="P21" s="390">
        <v>0.16725000000000001</v>
      </c>
      <c r="Q21" s="603">
        <v>9.0700000000000003E-2</v>
      </c>
      <c r="R21" s="577" t="s">
        <v>109</v>
      </c>
      <c r="S21" s="421">
        <v>9.5869999999999997E-2</v>
      </c>
      <c r="T21" s="390">
        <v>3.2759999999999997E-2</v>
      </c>
      <c r="U21" s="390">
        <v>9.6269999999999994E-2</v>
      </c>
      <c r="V21" s="390">
        <v>0.19406000000000001</v>
      </c>
      <c r="W21" s="390">
        <v>0.34666000000000002</v>
      </c>
      <c r="X21" s="390">
        <v>0.16546</v>
      </c>
      <c r="Y21" s="390">
        <v>6.8919999999999995E-2</v>
      </c>
      <c r="Z21" s="421">
        <v>3.3259999999999998E-2</v>
      </c>
      <c r="AA21" s="390">
        <v>2.6669999999999999E-2</v>
      </c>
      <c r="AB21" s="390">
        <v>0.10649</v>
      </c>
      <c r="AC21" s="390">
        <v>0.23949999999999999</v>
      </c>
      <c r="AD21" s="390">
        <v>0.37801000000000001</v>
      </c>
      <c r="AE21" s="390">
        <v>0.15012</v>
      </c>
      <c r="AF21" s="606">
        <v>6.5970000000000001E-2</v>
      </c>
      <c r="AG21" s="401" t="s">
        <v>109</v>
      </c>
      <c r="AH21" s="421">
        <v>1.754E-2</v>
      </c>
      <c r="AI21" s="390">
        <v>9.1359999999999997E-2</v>
      </c>
      <c r="AJ21" s="390">
        <v>0.23827000000000001</v>
      </c>
      <c r="AK21" s="390">
        <v>0.27621000000000001</v>
      </c>
      <c r="AL21" s="390">
        <v>0.22358</v>
      </c>
      <c r="AM21" s="390">
        <v>0.11325</v>
      </c>
      <c r="AN21" s="390">
        <v>3.9800000000000002E-2</v>
      </c>
      <c r="AO21" s="421">
        <v>7.7469999999999997E-2</v>
      </c>
      <c r="AP21" s="390">
        <v>6.5439999999999998E-2</v>
      </c>
      <c r="AQ21" s="390">
        <v>0.11939</v>
      </c>
      <c r="AR21" s="390">
        <v>0.24646999999999999</v>
      </c>
      <c r="AS21" s="390">
        <v>0.30127999999999999</v>
      </c>
      <c r="AT21" s="390">
        <v>0.12335</v>
      </c>
      <c r="AU21" s="606">
        <v>6.6600000000000006E-2</v>
      </c>
      <c r="AV21" s="457" t="s">
        <v>109</v>
      </c>
      <c r="AW21" s="421">
        <v>0.2177</v>
      </c>
      <c r="AX21" s="390">
        <v>0.60016999999999998</v>
      </c>
      <c r="AY21" s="390">
        <v>0.11531</v>
      </c>
      <c r="AZ21" s="390">
        <v>4.4659999999999998E-2</v>
      </c>
      <c r="BA21" s="390">
        <v>1.6660000000000001E-2</v>
      </c>
      <c r="BB21" s="390">
        <v>2.15E-3</v>
      </c>
      <c r="BC21" s="390">
        <v>3.3600000000000001E-3</v>
      </c>
      <c r="BD21" s="421">
        <v>0.14868999999999999</v>
      </c>
      <c r="BE21" s="390">
        <v>0.17815</v>
      </c>
      <c r="BF21" s="390">
        <v>0.19419</v>
      </c>
      <c r="BG21" s="390">
        <v>0.24965999999999999</v>
      </c>
      <c r="BH21" s="390">
        <v>0.18201000000000001</v>
      </c>
      <c r="BI21" s="390">
        <v>3.3419999999999998E-2</v>
      </c>
      <c r="BJ21" s="606">
        <v>1.388E-2</v>
      </c>
    </row>
    <row r="23" spans="1:62" s="705" customFormat="1" ht="11.25" x14ac:dyDescent="0.2">
      <c r="A23" s="705" t="str">
        <f>"Anmerkungen. Datengrundlage: Volkshochschul-Statistik "&amp;Hilfswerte!B1&amp;"; Basis: "&amp;Tabelle1!$C$36&amp;" VHS."</f>
        <v>Anmerkungen. Datengrundlage: Volkshochschul-Statistik 2019; Basis: 869 VHS.</v>
      </c>
      <c r="R23" s="705" t="str">
        <f>"Anmerkungen. Datengrundlage: Volkshochschul-Statistik "&amp;Hilfswerte!B1&amp;"; Basis: "&amp;Tabelle1!$C$36&amp;" VHS."</f>
        <v>Anmerkungen. Datengrundlage: Volkshochschul-Statistik 2019; Basis: 869 VHS.</v>
      </c>
      <c r="AG23" s="705" t="str">
        <f>"Anmerkungen. Datengrundlage: Volkshochschul-Statistik "&amp;Hilfswerte!B1&amp;"; Basis: "&amp;Tabelle1!$C$36&amp;" VHS."</f>
        <v>Anmerkungen. Datengrundlage: Volkshochschul-Statistik 2019; Basis: 869 VHS.</v>
      </c>
      <c r="AV23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24" spans="1:62" x14ac:dyDescent="0.2">
      <c r="A24" s="705"/>
      <c r="R24" s="705"/>
      <c r="AG24" s="705"/>
      <c r="AV24" s="705"/>
    </row>
    <row r="25" spans="1:62" x14ac:dyDescent="0.2">
      <c r="A25" s="700" t="s">
        <v>515</v>
      </c>
      <c r="B25" s="701"/>
      <c r="C25" s="701"/>
      <c r="R25" s="700" t="s">
        <v>515</v>
      </c>
      <c r="S25" s="701"/>
      <c r="T25" s="701"/>
      <c r="U25" s="701"/>
      <c r="V25" s="701"/>
      <c r="W25" s="701"/>
      <c r="X25" s="701"/>
      <c r="Y25" s="701"/>
      <c r="Z25" s="701"/>
      <c r="AA25" s="701"/>
      <c r="AB25" s="701"/>
      <c r="AC25" s="701"/>
      <c r="AG25" s="700" t="s">
        <v>515</v>
      </c>
      <c r="AH25" s="701"/>
      <c r="AI25" s="701"/>
      <c r="AJ25" s="701"/>
      <c r="AK25" s="701"/>
      <c r="AL25" s="701"/>
      <c r="AM25" s="701"/>
      <c r="AN25" s="701"/>
      <c r="AO25" s="701"/>
      <c r="AP25" s="701"/>
      <c r="AQ25" s="701"/>
      <c r="AR25" s="701"/>
      <c r="AV25" s="700" t="s">
        <v>515</v>
      </c>
    </row>
    <row r="26" spans="1:62" x14ac:dyDescent="0.2">
      <c r="A26" s="700" t="s">
        <v>516</v>
      </c>
      <c r="B26" s="701"/>
      <c r="C26" s="701"/>
      <c r="D26" s="712" t="s">
        <v>503</v>
      </c>
      <c r="E26" s="712"/>
      <c r="F26" s="712"/>
      <c r="Q26" s="700"/>
      <c r="R26" s="700" t="s">
        <v>516</v>
      </c>
      <c r="S26" s="701"/>
      <c r="T26" s="701"/>
      <c r="X26" s="781" t="s">
        <v>503</v>
      </c>
      <c r="Y26" s="781"/>
      <c r="Z26" s="781"/>
      <c r="AA26" s="701"/>
      <c r="AB26" s="701"/>
      <c r="AE26" s="700"/>
      <c r="AF26" s="701"/>
      <c r="AG26" s="700" t="s">
        <v>516</v>
      </c>
      <c r="AH26" s="701"/>
      <c r="AI26" s="701"/>
      <c r="AJ26" s="781" t="s">
        <v>503</v>
      </c>
      <c r="AK26" s="781"/>
      <c r="AL26" s="781"/>
      <c r="AM26" s="701"/>
      <c r="AN26" s="701"/>
      <c r="AO26" s="701"/>
      <c r="AP26" s="701"/>
      <c r="AQ26" s="701"/>
      <c r="AT26" s="700"/>
      <c r="AV26" s="700" t="s">
        <v>516</v>
      </c>
    </row>
    <row r="27" spans="1:62" x14ac:dyDescent="0.2">
      <c r="A27" s="703"/>
      <c r="B27" s="701"/>
      <c r="C27" s="701"/>
      <c r="R27" s="703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  <c r="AC27" s="701"/>
      <c r="AG27" s="703"/>
      <c r="AH27" s="701"/>
      <c r="AI27" s="701"/>
      <c r="AJ27" s="701"/>
      <c r="AK27" s="701"/>
      <c r="AL27" s="701"/>
      <c r="AM27" s="701"/>
      <c r="AN27" s="701"/>
      <c r="AO27" s="701"/>
      <c r="AP27" s="701"/>
      <c r="AQ27" s="701"/>
      <c r="AR27" s="701"/>
      <c r="AV27" s="703"/>
    </row>
    <row r="28" spans="1:62" x14ac:dyDescent="0.2">
      <c r="A28" s="704" t="s">
        <v>517</v>
      </c>
      <c r="B28" s="701"/>
      <c r="C28" s="701"/>
      <c r="R28" s="704" t="s">
        <v>517</v>
      </c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G28" s="704" t="s">
        <v>517</v>
      </c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V28" s="704" t="s">
        <v>517</v>
      </c>
    </row>
  </sheetData>
  <mergeCells count="23">
    <mergeCell ref="AV2:AV4"/>
    <mergeCell ref="AO3:AU3"/>
    <mergeCell ref="AV1:BJ1"/>
    <mergeCell ref="A2:A4"/>
    <mergeCell ref="B2:C3"/>
    <mergeCell ref="D2:Q2"/>
    <mergeCell ref="R2:R4"/>
    <mergeCell ref="S2:AF2"/>
    <mergeCell ref="AW3:BC3"/>
    <mergeCell ref="BD3:BJ3"/>
    <mergeCell ref="AH2:AU2"/>
    <mergeCell ref="A1:Q1"/>
    <mergeCell ref="R1:AF1"/>
    <mergeCell ref="AG1:AU1"/>
    <mergeCell ref="AW2:BJ2"/>
    <mergeCell ref="D3:J3"/>
    <mergeCell ref="AJ26:AL26"/>
    <mergeCell ref="X26:Z26"/>
    <mergeCell ref="K3:Q3"/>
    <mergeCell ref="S3:Y3"/>
    <mergeCell ref="Z3:AF3"/>
    <mergeCell ref="AH3:AN3"/>
    <mergeCell ref="AG2:AG4"/>
  </mergeCells>
  <conditionalFormatting sqref="B5:B21">
    <cfRule type="cellIs" dxfId="317" priority="1" stopIfTrue="1" operator="equal">
      <formula>0</formula>
    </cfRule>
  </conditionalFormatting>
  <hyperlinks>
    <hyperlink ref="D26" r:id="rId1" xr:uid="{8CF6F2CC-AAF4-49B9-8398-506EE3A915C9}"/>
    <hyperlink ref="D26:F26" r:id="rId2" display="http://dx.doi.org/10.4232/1.14582 " xr:uid="{7F97DC21-29EA-4337-A702-9987F581CC70}"/>
    <hyperlink ref="A28" r:id="rId3" display="Publikation und Tabellen stehen unter der Lizenz CC BY-SA DEED 4.0." xr:uid="{929F1A50-A961-4D81-9880-5A31E0B546A2}"/>
    <hyperlink ref="AJ26" r:id="rId4" xr:uid="{6B126B62-6490-4AE0-9324-98F57164F93F}"/>
    <hyperlink ref="AJ26:AL26" r:id="rId5" display="http://dx.doi.org/10.4232/1.14582 " xr:uid="{691EE81E-B685-4216-84FA-CEEFF02F23D2}"/>
    <hyperlink ref="AG28" r:id="rId6" display="Publikation und Tabellen stehen unter der Lizenz CC BY-SA DEED 4.0." xr:uid="{71C86DBA-0790-4E2F-8E49-24661AA80933}"/>
    <hyperlink ref="AV28" r:id="rId7" display="Publikation und Tabellen stehen unter der Lizenz CC BY-SA DEED 4.0." xr:uid="{4C733385-C3A5-4605-8696-796ED0AEC2EC}"/>
    <hyperlink ref="X26" r:id="rId8" xr:uid="{F7658572-AA4E-48BD-A129-ED21607FEF59}"/>
    <hyperlink ref="X26:Z26" r:id="rId9" display="http://dx.doi.org/10.4232/1.14582 " xr:uid="{12082FD7-CB02-4981-92B3-F00C157F64EB}"/>
    <hyperlink ref="R28" r:id="rId10" display="Publikation und Tabellen stehen unter der Lizenz CC BY-SA DEED 4.0." xr:uid="{0D33F5B5-7EEE-41B0-8C29-16627F39CE22}"/>
  </hyperlinks>
  <pageMargins left="0.78740157480314965" right="0.78740157480314965" top="0.98425196850393704" bottom="0.98425196850393704" header="0.51181102362204722" footer="0.51181102362204722"/>
  <pageSetup paperSize="9" scale="74" fitToWidth="2" fitToHeight="2" orientation="portrait" r:id="rId11"/>
  <headerFooter scaleWithDoc="0" alignWithMargins="0"/>
  <colBreaks count="4" manualBreakCount="4">
    <brk id="17" max="1048575" man="1"/>
    <brk id="32" max="1048575" man="1"/>
    <brk id="47" max="27" man="1"/>
    <brk id="62" max="20" man="1"/>
  </colBreaks>
  <legacyDrawingHF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E49C-9752-40C8-9F84-99DD18422FF1}">
  <sheetPr>
    <pageSetUpPr fitToPage="1"/>
  </sheetPr>
  <dimension ref="A1:A83"/>
  <sheetViews>
    <sheetView view="pageBreakPreview" zoomScale="90" zoomScaleNormal="100" zoomScaleSheetLayoutView="90" workbookViewId="0"/>
  </sheetViews>
  <sheetFormatPr baseColWidth="10" defaultRowHeight="12.75" x14ac:dyDescent="0.2"/>
  <cols>
    <col min="1" max="1" width="151.5703125" customWidth="1"/>
    <col min="2" max="2" width="5.85546875" customWidth="1"/>
  </cols>
  <sheetData>
    <row r="1" spans="1:1" ht="18" x14ac:dyDescent="0.2">
      <c r="A1" s="693" t="s">
        <v>508</v>
      </c>
    </row>
    <row r="3" spans="1:1" ht="15" x14ac:dyDescent="0.25">
      <c r="A3" s="694" t="s">
        <v>509</v>
      </c>
    </row>
    <row r="4" spans="1:1" ht="14.25" x14ac:dyDescent="0.2">
      <c r="A4" s="695" t="str">
        <f>Tabelle1!A1</f>
        <v>Tabelle 1: Volkshochschulen und Rechtsträger nach Ländern 2019</v>
      </c>
    </row>
    <row r="5" spans="1:1" ht="14.25" x14ac:dyDescent="0.2">
      <c r="A5" s="695" t="str">
        <f>'Tabelle 1.1'!A1</f>
        <v>Tabelle 1.1: Rechtsträger bei Einrichtungen in Trägerschaft einer kommunalen Gebietskörperschaft (Gemeinde, Kreis) oder eines Stadtstaats nach Ländern 2019</v>
      </c>
    </row>
    <row r="6" spans="1:1" ht="14.25" x14ac:dyDescent="0.2">
      <c r="A6" s="695" t="str">
        <f>'Tabelle 2'!A1</f>
        <v>Tabelle 2: Hauptberufliches Personal nach Ländern 2019</v>
      </c>
    </row>
    <row r="7" spans="1:1" ht="14.25" x14ac:dyDescent="0.2">
      <c r="A7" s="695" t="str">
        <f>'Tabelle 2.1'!A1</f>
        <v>Tabelle 2.1: Hauptberufliche vhs-Leitung nach Ländern 2019</v>
      </c>
    </row>
    <row r="8" spans="1:1" ht="14.25" x14ac:dyDescent="0.2">
      <c r="A8" s="695" t="str">
        <f>'Tabelle 2.2 '!A1</f>
        <v>Tabelle 2.2: Hauptberufliches pädagogisches Personal nach Ländern 2019</v>
      </c>
    </row>
    <row r="9" spans="1:1" ht="14.25" x14ac:dyDescent="0.2">
      <c r="A9" s="695" t="str">
        <f>'Tabelle 2.3'!A1</f>
        <v>Tabelle 2.3: Hauptberufliches Verwaltungspersonal nach Ländern 2019</v>
      </c>
    </row>
    <row r="10" spans="1:1" ht="14.25" x14ac:dyDescent="0.2">
      <c r="A10" s="695" t="str">
        <f>'Tabelle 2.4'!A1</f>
        <v>Tabelle 2.4: Hauptberufliches Wirtschaftspersonal nach Ländern 2019</v>
      </c>
    </row>
    <row r="11" spans="1:1" ht="14.25" x14ac:dyDescent="0.2">
      <c r="A11" s="695" t="str">
        <f>'Tabelle 2.5'!A1</f>
        <v>Tabelle 2.5: Sonstiges hauptberufliches Personal nach Ländern 2019</v>
      </c>
    </row>
    <row r="12" spans="1:1" ht="14.25" x14ac:dyDescent="0.2">
      <c r="A12" s="695" t="str">
        <f>'Tabelle 3'!A1</f>
        <v>Tabelle 3: Nebenberufliches, freiberufliches und ehrenamtliches Personal nach Ländern 2019</v>
      </c>
    </row>
    <row r="13" spans="1:1" ht="14.25" x14ac:dyDescent="0.2">
      <c r="A13" s="695" t="str">
        <f>'Tabelle 7'!A1</f>
        <v>Tabelle 7: Qualitätsmanagementsysteme nach Ländern 2019</v>
      </c>
    </row>
    <row r="14" spans="1:1" ht="14.25" x14ac:dyDescent="0.2">
      <c r="A14" s="696"/>
    </row>
    <row r="15" spans="1:1" ht="15" x14ac:dyDescent="0.25">
      <c r="A15" s="694" t="s">
        <v>350</v>
      </c>
    </row>
    <row r="16" spans="1:1" ht="14.25" x14ac:dyDescent="0.2">
      <c r="A16" s="695" t="str">
        <f>'Tabelle 4'!A1</f>
        <v>Tabelle 4: Finanzierung im Rechnungsjahr (in Tausend Euro) nach Ländern 2019</v>
      </c>
    </row>
    <row r="17" spans="1:1" ht="14.25" x14ac:dyDescent="0.2">
      <c r="A17" s="695" t="str">
        <f>'Tabelle 5'!A1</f>
        <v>Tabelle 5: Ausgaben im Rechnungsjahr (in Tausend Euro) nach Ländern 2019</v>
      </c>
    </row>
    <row r="18" spans="1:1" ht="14.25" x14ac:dyDescent="0.2">
      <c r="A18" s="695" t="str">
        <f>'Tabelle 6'!A1</f>
        <v>Tabelle 6: Entgeltermäßigungen nach Ländern 2019</v>
      </c>
    </row>
    <row r="19" spans="1:1" ht="14.25" x14ac:dyDescent="0.2">
      <c r="A19" s="696"/>
    </row>
    <row r="20" spans="1:1" ht="15" x14ac:dyDescent="0.25">
      <c r="A20" s="694" t="s">
        <v>510</v>
      </c>
    </row>
    <row r="21" spans="1:1" ht="14.25" x14ac:dyDescent="0.2">
      <c r="A21" s="695" t="str">
        <f>'Tabelle 8'!A1</f>
        <v>Tabelle 8: Kurse, Unterrichtsstunden und Belegungen nach Ländern und Programmbereichen 2019 insgesamt</v>
      </c>
    </row>
    <row r="22" spans="1:1" ht="14.25" x14ac:dyDescent="0.2">
      <c r="A22" s="695" t="str">
        <f>'Tabelle 8.1'!A1</f>
        <v>Tabelle 8.1: Kurse, Unterrichtsstunden und Belegungen nach Ländern und Kursmerkmalen 2019</v>
      </c>
    </row>
    <row r="23" spans="1:1" ht="14.25" x14ac:dyDescent="0.2">
      <c r="A23" s="695" t="str">
        <f>'Tabelle 8.2'!A1</f>
        <v>Tabelle 8.2: Kurse, Unterrichtsstunden und Belegungen nach Ländern und Programmbereichen 2019 - Auftrags- und Vertragsmaßnahmen</v>
      </c>
    </row>
    <row r="24" spans="1:1" ht="14.25" x14ac:dyDescent="0.2">
      <c r="A24" s="695" t="str">
        <f>'Tabelle 8.3'!A1</f>
        <v>Tabelle 8.3: Kurse, Unterrichtsstunden und Belegungen nach Ländern und Programmbereichen 2019 - Berufsbezogene Kurse</v>
      </c>
    </row>
    <row r="25" spans="1:1" ht="14.25" x14ac:dyDescent="0.2">
      <c r="A25" s="695" t="str">
        <f>'Tabelle 8.4'!A1</f>
        <v>Tabelle 8.4: Kurse, Unterrichtsstunden und Belegungen nach Ländern und Programmbereichen 2019 - Kurse mit digitalen Lerninhalten</v>
      </c>
    </row>
    <row r="26" spans="1:1" ht="14.25" x14ac:dyDescent="0.2">
      <c r="A26" s="695" t="str">
        <f>'Tabelle 8.5'!A1</f>
        <v>Tabelle 8.5: Kurse, Unterrichtsstunden und Belegungen nach Ländern und Programmbereichen 2019 - Abschlussbezogene Kurse</v>
      </c>
    </row>
    <row r="27" spans="1:1" ht="14.25" x14ac:dyDescent="0.2">
      <c r="A27" s="699" t="str">
        <f>'Tabelle 9'!A1</f>
        <v>Tabelle 9: Kurse, Unterrichtsstunden und Belegungen nach Fachgebieten 2019 insgesamt</v>
      </c>
    </row>
    <row r="28" spans="1:1" ht="14.25" x14ac:dyDescent="0.2">
      <c r="A28" s="695" t="str">
        <f>'Tabelle 9.1'!A1</f>
        <v>Tabelle 9.1: Kurse, Unterrichtsstunden und Belegungen nach Ländern 2019: Alphabetisierungskurse</v>
      </c>
    </row>
    <row r="29" spans="1:1" ht="14.25" x14ac:dyDescent="0.2">
      <c r="A29" s="695" t="str">
        <f>'Tabelle 10'!A1</f>
        <v>Tabelle 10: Zeitorganisation von Kursen nach Programmbereichen 2019</v>
      </c>
    </row>
    <row r="30" spans="1:1" ht="14.25" x14ac:dyDescent="0.2">
      <c r="A30" s="695" t="str">
        <f>'Tabelle 11'!A1</f>
        <v>Tabelle 11: Kurse in Zusammenarbeit mit anderen Einrichtungen nach Ländern 2019</v>
      </c>
    </row>
    <row r="31" spans="1:1" ht="14.25" x14ac:dyDescent="0.2">
      <c r="A31" s="695" t="str">
        <f>'Tabelle 12'!A1</f>
        <v>Tabelle 12: Kurse für besondere Adressaten nach Programmbereichen 2019</v>
      </c>
    </row>
    <row r="32" spans="1:1" ht="14.25" x14ac:dyDescent="0.2">
      <c r="A32" s="695" t="str">
        <f>'Tabelle 13'!A1</f>
        <v>Tabelle 13: Geschlechtsverteilung in Kursen nach Ländern und Programmbereichen 2019</v>
      </c>
    </row>
    <row r="33" spans="1:1" ht="14.25" x14ac:dyDescent="0.2">
      <c r="A33" s="695" t="str">
        <f>'Tabelle 14'!A1</f>
        <v>Tabelle 14: Altersverteilung in Kursen nach Ländern und Programmbereichen 2019</v>
      </c>
    </row>
    <row r="34" spans="1:1" ht="14.25" x14ac:dyDescent="0.2">
      <c r="A34" s="695" t="str">
        <f>'Tabelle 15'!A1</f>
        <v>Tabelle 15: Altersverteilung in Kursen nach Geschlecht und Programmbereichen 2019</v>
      </c>
    </row>
    <row r="35" spans="1:1" ht="14.25" x14ac:dyDescent="0.2">
      <c r="A35" s="695" t="str">
        <f>'Tabelle 16'!A1</f>
        <v>Tabelle 16: Teilnahme an Prüfungen nach Ländern 2019</v>
      </c>
    </row>
    <row r="36" spans="1:1" ht="14.25" x14ac:dyDescent="0.2">
      <c r="A36" s="696"/>
    </row>
    <row r="37" spans="1:1" ht="15" x14ac:dyDescent="0.25">
      <c r="A37" s="694" t="s">
        <v>511</v>
      </c>
    </row>
    <row r="38" spans="1:1" ht="14.25" x14ac:dyDescent="0.2">
      <c r="A38" s="695" t="str">
        <f>'Tabelle 17'!A1</f>
        <v>Tabelle 17: Einzelveranstaltungen, Unterrichtsstunden und Teilnehmende nach Ländern und Programmbereichen 2019</v>
      </c>
    </row>
    <row r="39" spans="1:1" ht="14.25" x14ac:dyDescent="0.2">
      <c r="A39" s="695" t="str">
        <f>'Tabelle 17.1'!A1</f>
        <v>Tabelle 17.1: Einzelveranstaltungen, Unterrichtsstunden und Teilnehmende nach Ländern und Veranstaltungsmerkmalen 2019</v>
      </c>
    </row>
    <row r="40" spans="1:1" ht="14.25" x14ac:dyDescent="0.2">
      <c r="A40" s="695" t="str">
        <f>'Tabelle 18'!A1</f>
        <v>Tabelle 18: Studienfahrten, Unterrichtsstunden und Teilnehmende nach Ländern und Programmbereichen 2019</v>
      </c>
    </row>
    <row r="41" spans="1:1" ht="14.25" x14ac:dyDescent="0.2">
      <c r="A41" s="695" t="str">
        <f>'Tabelle 19'!A1</f>
        <v>Tabelle 19: Studienreisen, Unterrichtsstunden, Tage und Teilnehmende nach Ländern und Programmbereichen 2019</v>
      </c>
    </row>
    <row r="42" spans="1:1" ht="14.25" x14ac:dyDescent="0.2">
      <c r="A42" s="695" t="str">
        <f>'Tabelle 20'!A1</f>
        <v>Tabelle 20: Selbstveranstaltete Ausstellungen nach Ländern und Programmbereichen 2019</v>
      </c>
    </row>
    <row r="43" spans="1:1" ht="28.5" x14ac:dyDescent="0.2">
      <c r="A43" s="698" t="str">
        <f>'Tabelle 21'!A1</f>
        <v>Tabelle 21: Veranstaltungen für Weiterbildungspersonal (vhs-Mitarbeitende, Kursleitende, ehrenamtlich tätiges Personal), Unterrichtsstunden und Belegungen nach Ländern und Tätigkeitsbereichen 2019</v>
      </c>
    </row>
    <row r="44" spans="1:1" ht="14.25" x14ac:dyDescent="0.2">
      <c r="A44" s="696"/>
    </row>
    <row r="45" spans="1:1" ht="15" x14ac:dyDescent="0.25">
      <c r="A45" s="694" t="s">
        <v>373</v>
      </c>
    </row>
    <row r="46" spans="1:1" ht="14.25" x14ac:dyDescent="0.2">
      <c r="A46" s="695" t="str">
        <f>'Tabelle 22'!A1</f>
        <v>Tabelle 22: Beratungsleistungen 2019</v>
      </c>
    </row>
    <row r="47" spans="1:1" ht="14.25" x14ac:dyDescent="0.2">
      <c r="A47" s="695" t="str">
        <f>'Tabelle 23'!A1</f>
        <v>Tabelle 23: Unterstützung bei der Vermittlung in Arbeit 2019</v>
      </c>
    </row>
    <row r="48" spans="1:1" ht="14.25" x14ac:dyDescent="0.2">
      <c r="A48" s="695" t="str">
        <f>'Tabelle 24'!A1</f>
        <v>Tabelle 24: Betreuungsleistungen 2019</v>
      </c>
    </row>
    <row r="49" spans="1:1" ht="14.25" x14ac:dyDescent="0.2">
      <c r="A49" s="695" t="str">
        <f>'Tabelle 25'!A1</f>
        <v>Tabelle 25: Lernförderung 2019</v>
      </c>
    </row>
    <row r="50" spans="1:1" ht="14.25" x14ac:dyDescent="0.2">
      <c r="A50" s="695" t="str">
        <f>'Tabelle 26'!A1</f>
        <v>Tabelle 26: Digitale Lerninfrastruktur 2019</v>
      </c>
    </row>
    <row r="51" spans="1:1" ht="14.25" x14ac:dyDescent="0.2">
      <c r="A51" s="695" t="str">
        <f>'Tabelle 27'!A1</f>
        <v>Tabelle 27: Kompetenz- und Potenzialanalysen 2019</v>
      </c>
    </row>
    <row r="52" spans="1:1" ht="14.25" x14ac:dyDescent="0.2">
      <c r="A52" s="696"/>
    </row>
    <row r="53" spans="1:1" ht="15" x14ac:dyDescent="0.25">
      <c r="A53" s="694" t="s">
        <v>512</v>
      </c>
    </row>
    <row r="54" spans="1:1" ht="14.25" x14ac:dyDescent="0.2">
      <c r="A54" s="695" t="str">
        <f>'Tabelle 28'!A1</f>
        <v>Tabelle 28: Struktur der Gesamtunterrichtsstunden nach Art der Veranstaltung, Ländern und Programmbereichen 2019</v>
      </c>
    </row>
    <row r="55" spans="1:1" ht="14.25" x14ac:dyDescent="0.2">
      <c r="A55" s="695" t="str">
        <f>'Tabelle 29'!A1</f>
        <v>Tabelle 29: Durchschnittliche Unterrichtsstunden und Belegungen pro Kurs nach Ländern und Programmbereichen 2019</v>
      </c>
    </row>
    <row r="56" spans="1:1" ht="14.25" x14ac:dyDescent="0.2">
      <c r="A56" s="695" t="str">
        <f>'Tabelle 31'!A1</f>
        <v>Tabelle 31: Veränderungen gegenüber dem Vorjahr bei Kursen nach Ländern und Programmbereichen 2019</v>
      </c>
    </row>
    <row r="57" spans="1:1" ht="14.25" x14ac:dyDescent="0.2">
      <c r="A57" s="696"/>
    </row>
    <row r="58" spans="1:1" ht="15" x14ac:dyDescent="0.25">
      <c r="A58" s="694" t="s">
        <v>513</v>
      </c>
    </row>
    <row r="59" spans="1:1" ht="14.25" x14ac:dyDescent="0.2">
      <c r="A59" s="695" t="str">
        <f>'Tabelle 30'!A1</f>
        <v>Tabelle 30: Strukturdaten 2019</v>
      </c>
    </row>
    <row r="60" spans="1:1" ht="14.25" x14ac:dyDescent="0.2">
      <c r="A60" s="695" t="str">
        <f>'Tabelle 32'!A1</f>
        <v>Tabelle 32: Zeitreihen I (Finanzierung) ab 2018</v>
      </c>
    </row>
    <row r="61" spans="1:1" ht="14.25" x14ac:dyDescent="0.2">
      <c r="A61" s="695"/>
    </row>
    <row r="62" spans="1:1" ht="15" x14ac:dyDescent="0.25">
      <c r="A62" s="697" t="s">
        <v>514</v>
      </c>
    </row>
    <row r="63" spans="1:1" ht="14.25" x14ac:dyDescent="0.2">
      <c r="A63" s="695" t="str">
        <f>'Tabelle 33'!A1</f>
        <v>Tabelle 33: Zeitreihen II (Personal) ab 2018</v>
      </c>
    </row>
    <row r="64" spans="1:1" ht="14.25" x14ac:dyDescent="0.2">
      <c r="A64" s="695" t="str">
        <f>'Tabelle 34'!A1</f>
        <v>Tabelle 34: Zeitreihen III (Leistungen) ab 2018</v>
      </c>
    </row>
    <row r="65" spans="1:1" ht="14.25" x14ac:dyDescent="0.2">
      <c r="A65" s="695" t="str">
        <f>'Tabelle 35'!A1</f>
        <v>Tabelle 35: Zeitreihen IV (Anteile der Kurse nach Programmbereichen) ab 2018</v>
      </c>
    </row>
    <row r="66" spans="1:1" ht="14.25" x14ac:dyDescent="0.2">
      <c r="A66" s="695" t="str">
        <f>'Tabelle 36'!A1</f>
        <v>Tabelle 36: Zeitreihen V (Anteile der Kurse nach Kursmerkmalen) ab 2018</v>
      </c>
    </row>
    <row r="67" spans="1:1" ht="14.25" x14ac:dyDescent="0.2">
      <c r="A67" s="696"/>
    </row>
    <row r="68" spans="1:1" ht="14.25" x14ac:dyDescent="0.2">
      <c r="A68" s="696"/>
    </row>
    <row r="69" spans="1:1" ht="14.25" x14ac:dyDescent="0.2">
      <c r="A69" s="696"/>
    </row>
    <row r="70" spans="1:1" ht="14.25" x14ac:dyDescent="0.2">
      <c r="A70" s="696"/>
    </row>
    <row r="71" spans="1:1" ht="14.25" x14ac:dyDescent="0.2">
      <c r="A71" s="696"/>
    </row>
    <row r="72" spans="1:1" ht="14.25" x14ac:dyDescent="0.2">
      <c r="A72" s="696"/>
    </row>
    <row r="73" spans="1:1" ht="14.25" x14ac:dyDescent="0.2">
      <c r="A73" s="696"/>
    </row>
    <row r="74" spans="1:1" ht="14.25" x14ac:dyDescent="0.2">
      <c r="A74" s="696"/>
    </row>
    <row r="75" spans="1:1" ht="14.25" x14ac:dyDescent="0.2">
      <c r="A75" s="696"/>
    </row>
    <row r="76" spans="1:1" ht="14.25" x14ac:dyDescent="0.2">
      <c r="A76" s="696"/>
    </row>
    <row r="77" spans="1:1" ht="14.25" x14ac:dyDescent="0.2">
      <c r="A77" s="696"/>
    </row>
    <row r="78" spans="1:1" ht="14.25" x14ac:dyDescent="0.2">
      <c r="A78" s="696"/>
    </row>
    <row r="79" spans="1:1" ht="14.25" x14ac:dyDescent="0.2">
      <c r="A79" s="696"/>
    </row>
    <row r="80" spans="1:1" ht="14.25" x14ac:dyDescent="0.2">
      <c r="A80" s="696"/>
    </row>
    <row r="81" spans="1:1" ht="14.25" x14ac:dyDescent="0.2">
      <c r="A81" s="696"/>
    </row>
    <row r="82" spans="1:1" ht="14.25" x14ac:dyDescent="0.2">
      <c r="A82" s="696"/>
    </row>
    <row r="83" spans="1:1" ht="14.25" x14ac:dyDescent="0.2">
      <c r="A83" s="696"/>
    </row>
  </sheetData>
  <hyperlinks>
    <hyperlink ref="A4" location="Tabelle1!A1" display="Tabelle1!A1" xr:uid="{B40A71FE-324B-4270-BF04-7022F2D1C5DD}"/>
    <hyperlink ref="A5" location="'Tabelle 1.1'!A1" display="'Tabelle 1.1'!A1" xr:uid="{565D0CD3-EDA0-4F2B-B1BB-EEE4A9AFFECD}"/>
    <hyperlink ref="A6" location="'Tabelle 2'!A1" display="'Tabelle 2'!A1" xr:uid="{42960157-43D3-4D0D-BC14-301471DB110C}"/>
    <hyperlink ref="A7" location="'Tabelle 2.1'!A1" display="'Tabelle 2.1'!A1" xr:uid="{6E251568-943C-4460-AA3B-9616157EBFD0}"/>
    <hyperlink ref="A8" location="'Tabelle 2.2 '!A1" display="'Tabelle 2.2 '!A1" xr:uid="{6A1B3227-3E8F-4669-9ABA-98AC43F7EE19}"/>
    <hyperlink ref="A9" location="'Tabelle 2.3'!A1" display="'Tabelle 2.3'!A1" xr:uid="{E08E766D-A78B-4E63-B9D8-8FE7ABD5D4AA}"/>
    <hyperlink ref="A10" location="'Tabelle 2.4'!A1" display="'Tabelle 2.4'!A1" xr:uid="{4A67ED50-AD3C-483C-9103-4AB5183BDFBA}"/>
    <hyperlink ref="A11" location="'Tabelle 2.5'!A1" display="'Tabelle 2.5'!A1" xr:uid="{07C91B2C-4E9E-451A-9EF3-43BDD454FE69}"/>
    <hyperlink ref="A12" location="'Tabelle 3'!A1" display="'Tabelle 3'!A1" xr:uid="{6EF2AC82-17B2-42B6-8669-DB14D0F6E95E}"/>
    <hyperlink ref="A13" location="'Tabelle 7'!A1" display="'Tabelle 7'!A1" xr:uid="{652D11FB-3669-4719-809E-8860407BCD89}"/>
    <hyperlink ref="A16" location="'Tabelle 4'!A1" display="'Tabelle 4'!A1" xr:uid="{5FA5150A-76F1-4EE1-B9DC-7EC1C010C18A}"/>
    <hyperlink ref="A17" location="'Tabelle 5'!A1" display="'Tabelle 5'!A1" xr:uid="{892CBA98-A10B-4676-8A4B-BEF8749264A5}"/>
    <hyperlink ref="A18" location="'Tabelle 6'!A1" display="'Tabelle 6'!A1" xr:uid="{D38302BA-D46D-43AB-9F7B-3B71500FE366}"/>
    <hyperlink ref="A21" location="'Tabelle 8'!A1" display="'Tabelle 8'!A1" xr:uid="{FE6DD993-D267-492E-B231-60B7CFE6770B}"/>
    <hyperlink ref="A22" location="'Tabelle 8.1'!A1" display="'Tabelle 8.1'!A1" xr:uid="{7E507F1E-CA8C-4FC8-82FE-0772266DA2F0}"/>
    <hyperlink ref="A23" location="'Tabelle 8.2'!A1" display="'Tabelle 8.2'!A1" xr:uid="{89459A8C-53C0-470D-AB29-EB241FA843A2}"/>
    <hyperlink ref="A24" location="'Tabelle 8.3'!A1" display="'Tabelle 8.3'!A1" xr:uid="{ABED50E4-86AC-4840-83B2-742148907308}"/>
    <hyperlink ref="A25" location="'Tabelle 8.4'!A1" display="'Tabelle 8.4'!A1" xr:uid="{8A0E334E-0F07-4DD2-ACF6-314EF9ED8FEF}"/>
    <hyperlink ref="A26" location="'Tabelle 8.5'!A1" display="'Tabelle 8.5'!A1" xr:uid="{6B2F012A-F218-4E26-9E73-4E9AF9DD235A}"/>
    <hyperlink ref="A27" location="'Tabelle 9'!A1" display="'Tabelle 9'!A1" xr:uid="{4BD0195E-2991-4A0F-8BE2-9B9166203D03}"/>
    <hyperlink ref="A28" location="'Tabelle 9.1'!A1" display="'Tabelle 9.1'!A1" xr:uid="{B6D8DD12-A244-4BFB-B5CF-D1E1735B6366}"/>
    <hyperlink ref="A29" location="'Tabelle 10'!A1" display="'Tabelle 10'!A1" xr:uid="{E66B00F7-DA64-4998-8722-EFB5FD7247C8}"/>
    <hyperlink ref="A30" location="'Tabelle 11'!A1" display="'Tabelle 11'!A1" xr:uid="{F2F34BB2-0133-4FDA-BF3B-5B3FF7D6E0B8}"/>
    <hyperlink ref="A31" location="'Tabelle 12'!A1" display="'Tabelle 12'!A1" xr:uid="{14B44485-4A58-4CFA-9692-E850B7F3D59E}"/>
    <hyperlink ref="A32" location="'Tabelle 13'!A1" display="'Tabelle 13'!A1" xr:uid="{5FED51CE-FB2C-478D-9278-8C0D11FCCE77}"/>
    <hyperlink ref="A33" location="'Tabelle 14'!A1" display="'Tabelle 14'!A1" xr:uid="{168D67E3-60C1-4C31-9337-6608E250D226}"/>
    <hyperlink ref="A34" location="'Tabelle 15'!A1" display="'Tabelle 15'!A1" xr:uid="{F03A3DA7-3808-4B0E-997C-B6DF55E705B1}"/>
    <hyperlink ref="A35" location="'Tabelle 16'!A1" display="'Tabelle 16'!A1" xr:uid="{5DC6C620-7D2F-41A5-8F99-EEAA13B11B15}"/>
    <hyperlink ref="A38" location="'Tabelle 17'!A1" display="'Tabelle 17'!A1" xr:uid="{0310C5CE-D457-4AF5-8798-B07BA740C155}"/>
    <hyperlink ref="A39" location="'Tabelle 17.1'!A1" display="'Tabelle 17.1'!A1" xr:uid="{D268EFED-6FED-4FD0-9192-1DA2753394FF}"/>
    <hyperlink ref="A40" location="'Tabelle 18'!A1" display="'Tabelle 18'!A1" xr:uid="{3A98187F-409A-46D0-BD7A-8D2B835917D6}"/>
    <hyperlink ref="A41" location="'Tabelle 19'!A1" display="'Tabelle 19'!A1" xr:uid="{F39B2443-56E8-43D5-ACB6-DEDEB9FCA9D1}"/>
    <hyperlink ref="A42" location="'Tabelle 20'!A1" display="'Tabelle 20'!A1" xr:uid="{DA920920-9238-43DE-8308-920FCD867542}"/>
    <hyperlink ref="A43" location="'Tabelle 21'!A1" display="'Tabelle 21'!A1" xr:uid="{7B698086-6940-4286-AFBB-35DB5EDC9CEF}"/>
    <hyperlink ref="A46" location="'Tabelle 22'!A1" display="'Tabelle 22'!A1" xr:uid="{01E46442-F300-4F5C-945F-DFFE9141B962}"/>
    <hyperlink ref="A47" location="'Tabelle 23'!A1" display="'Tabelle 23'!A1" xr:uid="{F399DA82-9199-41EE-93A4-D56ED4C551B4}"/>
    <hyperlink ref="A48" location="'Tabelle 24'!A1" display="'Tabelle 24'!A1" xr:uid="{E52BCC59-CD29-4D91-BBDC-84937D287BEA}"/>
    <hyperlink ref="A49" location="'Tabelle 25'!A1" display="'Tabelle 25'!A1" xr:uid="{EC4821BD-6B55-4080-92FC-FFBA9A6EFDAA}"/>
    <hyperlink ref="A50" location="'Tabelle 26'!A1" display="'Tabelle 26'!A1" xr:uid="{D949B14E-A75A-4EEF-BA20-1FE03B03CD49}"/>
    <hyperlink ref="A51" location="'Tabelle 27'!A1" display="'Tabelle 27'!A1" xr:uid="{51ECB842-4F0A-413B-A23E-923B2B3647ED}"/>
    <hyperlink ref="A54" location="'Tabelle 28'!A1" display="'Tabelle 28'!A1" xr:uid="{769696CA-4370-4831-8C53-835F6285C284}"/>
    <hyperlink ref="A55" location="'Tabelle 29'!A1" display="'Tabelle 29'!A1" xr:uid="{CAEEB87C-1CC4-4346-8BC9-BFC5C734E582}"/>
    <hyperlink ref="A59" location="'Tabelle 30'!A1" display="'Tabelle 30'!A1" xr:uid="{F4719B48-D8BB-4F95-BDCB-08A9107C8319}"/>
    <hyperlink ref="A56" location="'Tabelle 31'!A1" display="'Tabelle 31'!A1" xr:uid="{AD9286B7-3143-4F36-A6B9-5A9FA55E850C}"/>
    <hyperlink ref="A60" location="'Tabelle 32'!A1" display="'Tabelle 32'!A1" xr:uid="{B9821BF1-138A-4145-BDFD-80195D05E085}"/>
    <hyperlink ref="A63" location="'Tabelle 33'!A1" display="'Tabelle 33'!A1" xr:uid="{B0EC0E7B-BEAF-4386-A45B-A4BF0B4A0CC5}"/>
    <hyperlink ref="A64" location="'Tabelle 34'!A1" display="'Tabelle 34'!A1" xr:uid="{A2131A9F-8A0B-4462-B4BB-06BBDD602AF0}"/>
    <hyperlink ref="A65" location="'Tabelle 35'!A1" display="'Tabelle 35'!A1" xr:uid="{A198EC9E-12C1-4516-85C1-8760E7F6D168}"/>
    <hyperlink ref="A66" location="'Tabelle 36'!A1" display="'Tabelle 36'!A1" xr:uid="{17D26787-9373-4206-8325-5EC55324A3E6}"/>
  </hyperlinks>
  <pageMargins left="0.7" right="0.7" top="0.78740157499999996" bottom="0.78740157499999996" header="0.3" footer="0.3"/>
  <pageSetup paperSize="9" scale="56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0C8A-8E57-4DDE-A340-DD05F5110481}">
  <dimension ref="A1:M27"/>
  <sheetViews>
    <sheetView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</cols>
  <sheetData>
    <row r="1" spans="1:11" ht="39.950000000000003" customHeight="1" thickBot="1" x14ac:dyDescent="0.25">
      <c r="A1" s="748" t="str">
        <f>"Tabelle 15: Altersverteilung in Kursen nach Geschlecht und Programmbereichen " &amp;Hilfswerte!B1</f>
        <v>Tabelle 15: Altersverteilung in Kursen nach Geschlecht und Programmbereichen 2019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</row>
    <row r="2" spans="1:11" ht="30.75" customHeight="1" x14ac:dyDescent="0.2">
      <c r="A2" s="1000" t="s">
        <v>314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2"/>
    </row>
    <row r="3" spans="1:11" ht="56.25" customHeight="1" x14ac:dyDescent="0.2">
      <c r="A3" s="1003" t="s">
        <v>315</v>
      </c>
      <c r="B3" s="995" t="s">
        <v>316</v>
      </c>
      <c r="C3" s="995"/>
      <c r="D3" s="1009" t="s">
        <v>317</v>
      </c>
      <c r="E3" s="1007" t="s">
        <v>307</v>
      </c>
      <c r="F3" s="1007" t="s">
        <v>308</v>
      </c>
      <c r="G3" s="1007" t="s">
        <v>309</v>
      </c>
      <c r="H3" s="1007" t="s">
        <v>310</v>
      </c>
      <c r="I3" s="1007" t="s">
        <v>311</v>
      </c>
      <c r="J3" s="1007" t="s">
        <v>312</v>
      </c>
      <c r="K3" s="1005" t="s">
        <v>313</v>
      </c>
    </row>
    <row r="4" spans="1:11" ht="56.25" customHeight="1" x14ac:dyDescent="0.2">
      <c r="A4" s="1004"/>
      <c r="B4" s="102" t="s">
        <v>6</v>
      </c>
      <c r="C4" s="103" t="s">
        <v>304</v>
      </c>
      <c r="D4" s="1010"/>
      <c r="E4" s="1008"/>
      <c r="F4" s="1008"/>
      <c r="G4" s="1008"/>
      <c r="H4" s="1008"/>
      <c r="I4" s="1008"/>
      <c r="J4" s="1008"/>
      <c r="K4" s="1006"/>
    </row>
    <row r="5" spans="1:11" ht="29.25" customHeight="1" x14ac:dyDescent="0.2">
      <c r="A5" s="939" t="s">
        <v>113</v>
      </c>
      <c r="B5" s="996">
        <v>212925</v>
      </c>
      <c r="C5" s="998">
        <v>0.37346000000000001</v>
      </c>
      <c r="D5" s="415" t="s">
        <v>297</v>
      </c>
      <c r="E5" s="607">
        <v>0.20255999999999999</v>
      </c>
      <c r="F5" s="607">
        <v>5.0659999999999997E-2</v>
      </c>
      <c r="G5" s="607">
        <v>8.1159999999999996E-2</v>
      </c>
      <c r="H5" s="607">
        <v>0.15751000000000001</v>
      </c>
      <c r="I5" s="607">
        <v>0.22747999999999999</v>
      </c>
      <c r="J5" s="607">
        <v>0.18376999999999999</v>
      </c>
      <c r="K5" s="608">
        <v>9.6869999999999998E-2</v>
      </c>
    </row>
    <row r="6" spans="1:11" ht="29.25" customHeight="1" x14ac:dyDescent="0.2">
      <c r="A6" s="729"/>
      <c r="B6" s="997"/>
      <c r="C6" s="999"/>
      <c r="D6" s="621" t="s">
        <v>296</v>
      </c>
      <c r="E6" s="611">
        <v>9.5659999999999995E-2</v>
      </c>
      <c r="F6" s="611">
        <v>3.3500000000000002E-2</v>
      </c>
      <c r="G6" s="611">
        <v>0.11765</v>
      </c>
      <c r="H6" s="611">
        <v>0.21970000000000001</v>
      </c>
      <c r="I6" s="611">
        <v>0.27517999999999998</v>
      </c>
      <c r="J6" s="611">
        <v>0.16911999999999999</v>
      </c>
      <c r="K6" s="612">
        <v>8.9190000000000005E-2</v>
      </c>
    </row>
    <row r="7" spans="1:11" ht="29.25" customHeight="1" x14ac:dyDescent="0.2">
      <c r="A7" s="746" t="s">
        <v>137</v>
      </c>
      <c r="B7" s="1011">
        <v>413255</v>
      </c>
      <c r="C7" s="1012">
        <v>0.47233000000000003</v>
      </c>
      <c r="D7" s="416" t="s">
        <v>297</v>
      </c>
      <c r="E7" s="609">
        <v>0.17957000000000001</v>
      </c>
      <c r="F7" s="609">
        <v>3.1859999999999999E-2</v>
      </c>
      <c r="G7" s="609">
        <v>7.5490000000000002E-2</v>
      </c>
      <c r="H7" s="609">
        <v>0.14968000000000001</v>
      </c>
      <c r="I7" s="609">
        <v>0.30586999999999998</v>
      </c>
      <c r="J7" s="609">
        <v>0.18762999999999999</v>
      </c>
      <c r="K7" s="610">
        <v>6.9900000000000004E-2</v>
      </c>
    </row>
    <row r="8" spans="1:11" ht="29.25" customHeight="1" x14ac:dyDescent="0.2">
      <c r="A8" s="729"/>
      <c r="B8" s="997"/>
      <c r="C8" s="999"/>
      <c r="D8" s="622" t="s">
        <v>296</v>
      </c>
      <c r="E8" s="613">
        <v>9.2910000000000006E-2</v>
      </c>
      <c r="F8" s="613">
        <v>2.6939999999999999E-2</v>
      </c>
      <c r="G8" s="613">
        <v>8.7660000000000002E-2</v>
      </c>
      <c r="H8" s="613">
        <v>0.19001000000000001</v>
      </c>
      <c r="I8" s="613">
        <v>0.36113000000000001</v>
      </c>
      <c r="J8" s="613">
        <v>0.17146</v>
      </c>
      <c r="K8" s="614">
        <v>6.9879999999999998E-2</v>
      </c>
    </row>
    <row r="9" spans="1:11" ht="29.25" customHeight="1" x14ac:dyDescent="0.2">
      <c r="A9" s="746" t="s">
        <v>21</v>
      </c>
      <c r="B9" s="1011">
        <v>1155196</v>
      </c>
      <c r="C9" s="1012">
        <v>0.50897999999999999</v>
      </c>
      <c r="D9" s="623" t="s">
        <v>297</v>
      </c>
      <c r="E9" s="615">
        <v>0.10106999999999999</v>
      </c>
      <c r="F9" s="615">
        <v>1.9369999999999998E-2</v>
      </c>
      <c r="G9" s="615">
        <v>6.9339999999999999E-2</v>
      </c>
      <c r="H9" s="615">
        <v>0.17323</v>
      </c>
      <c r="I9" s="615">
        <v>0.37098999999999999</v>
      </c>
      <c r="J9" s="615">
        <v>0.18525</v>
      </c>
      <c r="K9" s="616">
        <v>8.0759999999999998E-2</v>
      </c>
    </row>
    <row r="10" spans="1:11" ht="29.25" customHeight="1" x14ac:dyDescent="0.2">
      <c r="A10" s="729"/>
      <c r="B10" s="997"/>
      <c r="C10" s="999"/>
      <c r="D10" s="622" t="s">
        <v>296</v>
      </c>
      <c r="E10" s="613">
        <v>2.8320000000000001E-2</v>
      </c>
      <c r="F10" s="613">
        <v>1.814E-2</v>
      </c>
      <c r="G10" s="613">
        <v>9.3939999999999996E-2</v>
      </c>
      <c r="H10" s="613">
        <v>0.23302</v>
      </c>
      <c r="I10" s="613">
        <v>0.39910000000000001</v>
      </c>
      <c r="J10" s="613">
        <v>0.15883</v>
      </c>
      <c r="K10" s="614">
        <v>6.8650000000000003E-2</v>
      </c>
    </row>
    <row r="11" spans="1:11" ht="29.25" customHeight="1" x14ac:dyDescent="0.2">
      <c r="A11" s="746" t="s">
        <v>22</v>
      </c>
      <c r="B11" s="1011">
        <v>1266579</v>
      </c>
      <c r="C11" s="1012">
        <v>0.66276000000000002</v>
      </c>
      <c r="D11" s="623" t="s">
        <v>297</v>
      </c>
      <c r="E11" s="615">
        <v>1.9820000000000001E-2</v>
      </c>
      <c r="F11" s="615">
        <v>0.111</v>
      </c>
      <c r="G11" s="615">
        <v>0.27278000000000002</v>
      </c>
      <c r="H11" s="615">
        <v>0.27912999999999999</v>
      </c>
      <c r="I11" s="615">
        <v>0.18586</v>
      </c>
      <c r="J11" s="615">
        <v>9.8049999999999998E-2</v>
      </c>
      <c r="K11" s="616">
        <v>3.3349999999999998E-2</v>
      </c>
    </row>
    <row r="12" spans="1:11" ht="29.25" customHeight="1" x14ac:dyDescent="0.2">
      <c r="A12" s="729"/>
      <c r="B12" s="997"/>
      <c r="C12" s="999"/>
      <c r="D12" s="622" t="s">
        <v>296</v>
      </c>
      <c r="E12" s="613">
        <v>1.512E-2</v>
      </c>
      <c r="F12" s="613">
        <v>0.08</v>
      </c>
      <c r="G12" s="613">
        <v>0.2225</v>
      </c>
      <c r="H12" s="613">
        <v>0.27983000000000002</v>
      </c>
      <c r="I12" s="613">
        <v>0.24074999999999999</v>
      </c>
      <c r="J12" s="613">
        <v>0.12166</v>
      </c>
      <c r="K12" s="614">
        <v>4.0140000000000002E-2</v>
      </c>
    </row>
    <row r="13" spans="1:11" ht="29.25" customHeight="1" x14ac:dyDescent="0.2">
      <c r="A13" s="746" t="s">
        <v>421</v>
      </c>
      <c r="B13" s="1011">
        <v>168047</v>
      </c>
      <c r="C13" s="1012">
        <v>0.47470000000000001</v>
      </c>
      <c r="D13" s="623" t="s">
        <v>297</v>
      </c>
      <c r="E13" s="615">
        <v>0.13491</v>
      </c>
      <c r="F13" s="615">
        <v>7.1929999999999994E-2</v>
      </c>
      <c r="G13" s="615">
        <v>0.113</v>
      </c>
      <c r="H13" s="615">
        <v>0.19689999999999999</v>
      </c>
      <c r="I13" s="615">
        <v>0.24495</v>
      </c>
      <c r="J13" s="615">
        <v>0.15009</v>
      </c>
      <c r="K13" s="616">
        <v>8.8209999999999997E-2</v>
      </c>
    </row>
    <row r="14" spans="1:11" ht="29.25" customHeight="1" x14ac:dyDescent="0.2">
      <c r="A14" s="729"/>
      <c r="B14" s="997"/>
      <c r="C14" s="999"/>
      <c r="D14" s="622" t="s">
        <v>296</v>
      </c>
      <c r="E14" s="613">
        <v>5.944E-2</v>
      </c>
      <c r="F14" s="613">
        <v>5.3030000000000001E-2</v>
      </c>
      <c r="G14" s="613">
        <v>0.11473999999999999</v>
      </c>
      <c r="H14" s="613">
        <v>0.26658999999999999</v>
      </c>
      <c r="I14" s="613">
        <v>0.33028999999999997</v>
      </c>
      <c r="J14" s="613">
        <v>0.11788</v>
      </c>
      <c r="K14" s="614">
        <v>5.8029999999999998E-2</v>
      </c>
    </row>
    <row r="15" spans="1:11" ht="29.25" customHeight="1" x14ac:dyDescent="0.2">
      <c r="A15" s="746" t="s">
        <v>398</v>
      </c>
      <c r="B15" s="1011">
        <v>28293</v>
      </c>
      <c r="C15" s="1012">
        <v>0.49742999999999998</v>
      </c>
      <c r="D15" s="623" t="s">
        <v>297</v>
      </c>
      <c r="E15" s="615">
        <v>0.16347999999999999</v>
      </c>
      <c r="F15" s="615">
        <v>0.66935999999999996</v>
      </c>
      <c r="G15" s="615">
        <v>0.13421</v>
      </c>
      <c r="H15" s="615">
        <v>2.5229999999999999E-2</v>
      </c>
      <c r="I15" s="615">
        <v>5.4599999999999996E-3</v>
      </c>
      <c r="J15" s="615">
        <v>7.7999999999999999E-4</v>
      </c>
      <c r="K15" s="616">
        <v>1.49E-3</v>
      </c>
    </row>
    <row r="16" spans="1:11" ht="29.25" customHeight="1" x14ac:dyDescent="0.2">
      <c r="A16" s="729"/>
      <c r="B16" s="997"/>
      <c r="C16" s="999"/>
      <c r="D16" s="622" t="s">
        <v>296</v>
      </c>
      <c r="E16" s="613">
        <v>0.16571</v>
      </c>
      <c r="F16" s="613">
        <v>0.62590999999999997</v>
      </c>
      <c r="G16" s="613">
        <v>0.12311999999999999</v>
      </c>
      <c r="H16" s="613">
        <v>6.2199999999999998E-2</v>
      </c>
      <c r="I16" s="613">
        <v>1.7489999999999999E-2</v>
      </c>
      <c r="J16" s="613">
        <v>3.1700000000000001E-3</v>
      </c>
      <c r="K16" s="614">
        <v>2.3999999999999998E-3</v>
      </c>
    </row>
    <row r="17" spans="1:13" ht="29.25" customHeight="1" x14ac:dyDescent="0.2">
      <c r="A17" s="728" t="s">
        <v>43</v>
      </c>
      <c r="B17" s="1013">
        <v>22861</v>
      </c>
      <c r="C17" s="1015">
        <v>0.42824000000000001</v>
      </c>
      <c r="D17" s="623" t="s">
        <v>297</v>
      </c>
      <c r="E17" s="615">
        <v>0.14946999999999999</v>
      </c>
      <c r="F17" s="615">
        <v>0.20385</v>
      </c>
      <c r="G17" s="615">
        <v>0.19617000000000001</v>
      </c>
      <c r="H17" s="615">
        <v>0.22700999999999999</v>
      </c>
      <c r="I17" s="615">
        <v>0.18534999999999999</v>
      </c>
      <c r="J17" s="615">
        <v>2.5999999999999999E-2</v>
      </c>
      <c r="K17" s="616">
        <v>1.2149999999999999E-2</v>
      </c>
    </row>
    <row r="18" spans="1:13" ht="29.25" customHeight="1" x14ac:dyDescent="0.2">
      <c r="A18" s="744"/>
      <c r="B18" s="1014"/>
      <c r="C18" s="1016"/>
      <c r="D18" s="624" t="s">
        <v>296</v>
      </c>
      <c r="E18" s="617">
        <v>0.11985</v>
      </c>
      <c r="F18" s="617">
        <v>0.13225999999999999</v>
      </c>
      <c r="G18" s="617">
        <v>0.17607999999999999</v>
      </c>
      <c r="H18" s="617">
        <v>0.28010000000000002</v>
      </c>
      <c r="I18" s="617">
        <v>0.22678999999999999</v>
      </c>
      <c r="J18" s="617">
        <v>4.6249999999999999E-2</v>
      </c>
      <c r="K18" s="618">
        <v>1.866E-2</v>
      </c>
    </row>
    <row r="19" spans="1:13" ht="29.25" customHeight="1" x14ac:dyDescent="0.2">
      <c r="A19" s="746" t="s">
        <v>28</v>
      </c>
      <c r="B19" s="1017">
        <v>3267156</v>
      </c>
      <c r="C19" s="1012">
        <v>0.53647</v>
      </c>
      <c r="D19" s="625" t="s">
        <v>297</v>
      </c>
      <c r="E19" s="611">
        <v>7.5730000000000006E-2</v>
      </c>
      <c r="F19" s="611">
        <v>8.9020000000000002E-2</v>
      </c>
      <c r="G19" s="611">
        <v>0.18676999999999999</v>
      </c>
      <c r="H19" s="611">
        <v>0.22717999999999999</v>
      </c>
      <c r="I19" s="611">
        <v>0.23698</v>
      </c>
      <c r="J19" s="611">
        <v>0.13072</v>
      </c>
      <c r="K19" s="612">
        <v>5.3609999999999998E-2</v>
      </c>
    </row>
    <row r="20" spans="1:13" ht="29.25" customHeight="1" thickBot="1" x14ac:dyDescent="0.25">
      <c r="A20" s="750"/>
      <c r="B20" s="1018"/>
      <c r="C20" s="1019"/>
      <c r="D20" s="626" t="s">
        <v>296</v>
      </c>
      <c r="E20" s="619">
        <v>3.9750000000000001E-2</v>
      </c>
      <c r="F20" s="619">
        <v>4.6620000000000002E-2</v>
      </c>
      <c r="G20" s="619">
        <v>0.13875000000000001</v>
      </c>
      <c r="H20" s="619">
        <v>0.24254999999999999</v>
      </c>
      <c r="I20" s="619">
        <v>0.32735999999999998</v>
      </c>
      <c r="J20" s="619">
        <v>0.14549000000000001</v>
      </c>
      <c r="K20" s="620">
        <v>5.9470000000000002E-2</v>
      </c>
    </row>
    <row r="21" spans="1:13" x14ac:dyDescent="0.2">
      <c r="C21" s="91"/>
    </row>
    <row r="22" spans="1:13" x14ac:dyDescent="0.2">
      <c r="A22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23" spans="1:13" x14ac:dyDescent="0.2">
      <c r="A23" s="70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700" t="s">
        <v>515</v>
      </c>
      <c r="B24" s="701"/>
      <c r="C24" s="701"/>
      <c r="D24" s="701"/>
      <c r="E24" s="701"/>
      <c r="F24" s="701"/>
      <c r="G24" s="701"/>
      <c r="H24" s="701"/>
      <c r="I24" s="701"/>
      <c r="J24" s="701"/>
      <c r="K24" s="701"/>
      <c r="L24" s="701"/>
      <c r="M24" s="9"/>
    </row>
    <row r="25" spans="1:13" x14ac:dyDescent="0.2">
      <c r="A25" s="700" t="s">
        <v>516</v>
      </c>
      <c r="B25" s="701"/>
      <c r="C25" s="701"/>
      <c r="D25" s="701"/>
      <c r="E25" s="781" t="s">
        <v>503</v>
      </c>
      <c r="F25" s="781"/>
      <c r="G25" s="781"/>
      <c r="H25" s="701"/>
      <c r="I25" s="701"/>
      <c r="J25" s="701"/>
      <c r="K25" s="701"/>
      <c r="L25" s="701"/>
      <c r="M25" s="9"/>
    </row>
    <row r="26" spans="1:13" x14ac:dyDescent="0.2">
      <c r="A26" s="703"/>
      <c r="B26" s="701"/>
      <c r="C26" s="701"/>
      <c r="D26" s="701"/>
      <c r="E26" s="701"/>
      <c r="F26" s="701"/>
      <c r="G26" s="701"/>
      <c r="H26" s="701"/>
      <c r="I26" s="701"/>
      <c r="J26" s="701"/>
      <c r="K26" s="701"/>
      <c r="L26" s="701"/>
      <c r="M26" s="9"/>
    </row>
    <row r="27" spans="1:13" x14ac:dyDescent="0.2">
      <c r="A27" s="704" t="s">
        <v>517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9"/>
    </row>
  </sheetData>
  <mergeCells count="37">
    <mergeCell ref="A19:A20"/>
    <mergeCell ref="B19:B20"/>
    <mergeCell ref="C19:C20"/>
    <mergeCell ref="A15:A16"/>
    <mergeCell ref="B15:B16"/>
    <mergeCell ref="A7:A8"/>
    <mergeCell ref="B7:B8"/>
    <mergeCell ref="C7:C8"/>
    <mergeCell ref="C15:C16"/>
    <mergeCell ref="A17:A18"/>
    <mergeCell ref="A9:A10"/>
    <mergeCell ref="B9:B10"/>
    <mergeCell ref="C9:C10"/>
    <mergeCell ref="A11:A12"/>
    <mergeCell ref="B11:B12"/>
    <mergeCell ref="C11:C12"/>
    <mergeCell ref="B17:B18"/>
    <mergeCell ref="C17:C18"/>
    <mergeCell ref="A13:A14"/>
    <mergeCell ref="B13:B14"/>
    <mergeCell ref="C13:C14"/>
    <mergeCell ref="E25:G25"/>
    <mergeCell ref="A1:K1"/>
    <mergeCell ref="B3:C3"/>
    <mergeCell ref="A5:A6"/>
    <mergeCell ref="B5:B6"/>
    <mergeCell ref="C5:C6"/>
    <mergeCell ref="A2:K2"/>
    <mergeCell ref="A3:A4"/>
    <mergeCell ref="K3:K4"/>
    <mergeCell ref="J3:J4"/>
    <mergeCell ref="I3:I4"/>
    <mergeCell ref="H3:H4"/>
    <mergeCell ref="G3:G4"/>
    <mergeCell ref="F3:F4"/>
    <mergeCell ref="E3:E4"/>
    <mergeCell ref="D3:D4"/>
  </mergeCells>
  <conditionalFormatting sqref="A6 D6:K6 A8 A10 A12 A14 A16 A18">
    <cfRule type="cellIs" dxfId="316" priority="28" stopIfTrue="1" operator="equal">
      <formula>1</formula>
    </cfRule>
    <cfRule type="cellIs" dxfId="315" priority="29" stopIfTrue="1" operator="lessThan">
      <formula>0.0005</formula>
    </cfRule>
  </conditionalFormatting>
  <conditionalFormatting sqref="A5:K5">
    <cfRule type="cellIs" dxfId="314" priority="30" stopIfTrue="1" operator="equal">
      <formula>0</formula>
    </cfRule>
  </conditionalFormatting>
  <conditionalFormatting sqref="A7:K7">
    <cfRule type="cellIs" dxfId="313" priority="25" stopIfTrue="1" operator="equal">
      <formula>0</formula>
    </cfRule>
  </conditionalFormatting>
  <conditionalFormatting sqref="A9:K9">
    <cfRule type="cellIs" dxfId="312" priority="21" stopIfTrue="1" operator="equal">
      <formula>0</formula>
    </cfRule>
  </conditionalFormatting>
  <conditionalFormatting sqref="A11:K11">
    <cfRule type="cellIs" dxfId="311" priority="17" stopIfTrue="1" operator="equal">
      <formula>0</formula>
    </cfRule>
  </conditionalFormatting>
  <conditionalFormatting sqref="A13:K13">
    <cfRule type="cellIs" dxfId="310" priority="13" stopIfTrue="1" operator="equal">
      <formula>0</formula>
    </cfRule>
  </conditionalFormatting>
  <conditionalFormatting sqref="A15:K15">
    <cfRule type="cellIs" dxfId="309" priority="9" stopIfTrue="1" operator="equal">
      <formula>0</formula>
    </cfRule>
  </conditionalFormatting>
  <conditionalFormatting sqref="A17:K17">
    <cfRule type="cellIs" dxfId="308" priority="5" stopIfTrue="1" operator="equal">
      <formula>0</formula>
    </cfRule>
  </conditionalFormatting>
  <conditionalFormatting sqref="B19:K19">
    <cfRule type="cellIs" dxfId="307" priority="1" stopIfTrue="1" operator="equal">
      <formula>0</formula>
    </cfRule>
  </conditionalFormatting>
  <conditionalFormatting sqref="D8:K8">
    <cfRule type="cellIs" dxfId="306" priority="26" stopIfTrue="1" operator="equal">
      <formula>1</formula>
    </cfRule>
    <cfRule type="cellIs" dxfId="305" priority="27" stopIfTrue="1" operator="lessThan">
      <formula>0.0005</formula>
    </cfRule>
  </conditionalFormatting>
  <conditionalFormatting sqref="D10:K10">
    <cfRule type="cellIs" dxfId="304" priority="22" stopIfTrue="1" operator="equal">
      <formula>1</formula>
    </cfRule>
    <cfRule type="cellIs" dxfId="303" priority="23" stopIfTrue="1" operator="lessThan">
      <formula>0.0005</formula>
    </cfRule>
  </conditionalFormatting>
  <conditionalFormatting sqref="D12:K12">
    <cfRule type="cellIs" dxfId="302" priority="18" stopIfTrue="1" operator="equal">
      <formula>1</formula>
    </cfRule>
    <cfRule type="cellIs" dxfId="301" priority="19" stopIfTrue="1" operator="lessThan">
      <formula>0.0005</formula>
    </cfRule>
  </conditionalFormatting>
  <conditionalFormatting sqref="D14:K14">
    <cfRule type="cellIs" dxfId="300" priority="14" stopIfTrue="1" operator="equal">
      <formula>1</formula>
    </cfRule>
    <cfRule type="cellIs" dxfId="299" priority="15" stopIfTrue="1" operator="lessThan">
      <formula>0.0005</formula>
    </cfRule>
  </conditionalFormatting>
  <conditionalFormatting sqref="D16:K16">
    <cfRule type="cellIs" dxfId="298" priority="10" stopIfTrue="1" operator="equal">
      <formula>1</formula>
    </cfRule>
    <cfRule type="cellIs" dxfId="297" priority="11" stopIfTrue="1" operator="lessThan">
      <formula>0.0005</formula>
    </cfRule>
  </conditionalFormatting>
  <conditionalFormatting sqref="D18:K18">
    <cfRule type="cellIs" dxfId="296" priority="6" stopIfTrue="1" operator="equal">
      <formula>1</formula>
    </cfRule>
    <cfRule type="cellIs" dxfId="295" priority="7" stopIfTrue="1" operator="lessThan">
      <formula>0.0005</formula>
    </cfRule>
  </conditionalFormatting>
  <conditionalFormatting sqref="D20:K20">
    <cfRule type="cellIs" dxfId="294" priority="2" stopIfTrue="1" operator="equal">
      <formula>1</formula>
    </cfRule>
    <cfRule type="cellIs" dxfId="293" priority="3" stopIfTrue="1" operator="lessThan">
      <formula>0.0005</formula>
    </cfRule>
  </conditionalFormatting>
  <hyperlinks>
    <hyperlink ref="E25" r:id="rId1" xr:uid="{505D3EDE-8A29-4ED3-BE2F-39D35A57D966}"/>
    <hyperlink ref="E25:G25" r:id="rId2" display="http://dx.doi.org/10.4232/1.14582 " xr:uid="{9B735CD4-FDE5-49B1-89B4-6D4E840E8027}"/>
    <hyperlink ref="A27" r:id="rId3" display="Publikation und Tabellen stehen unter der Lizenz CC BY-SA DEED 4.0." xr:uid="{5938D5B7-744C-4F65-A624-B51196EEED42}"/>
  </hyperlinks>
  <pageMargins left="0.7" right="0.7" top="0.78740157499999996" bottom="0.78740157499999996" header="0.3" footer="0.3"/>
  <pageSetup paperSize="9" scale="79" orientation="portrait"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3075-76E6-40AE-9F4C-EA366F51D2B4}">
  <dimension ref="A1:T45"/>
  <sheetViews>
    <sheetView view="pageBreakPreview" zoomScaleNormal="100" zoomScaleSheetLayoutView="100" workbookViewId="0">
      <selection sqref="A1:H1"/>
    </sheetView>
  </sheetViews>
  <sheetFormatPr baseColWidth="10" defaultRowHeight="12.75" x14ac:dyDescent="0.2"/>
  <cols>
    <col min="1" max="1" width="14" style="9" customWidth="1"/>
    <col min="2" max="2" width="11" style="9" customWidth="1"/>
    <col min="3" max="8" width="10.140625" style="9" customWidth="1"/>
    <col min="9" max="9" width="14.28515625" style="9" customWidth="1"/>
    <col min="10" max="11" width="10.140625" style="9" customWidth="1"/>
    <col min="12" max="12" width="10.7109375" style="9" customWidth="1"/>
    <col min="13" max="18" width="10.140625" style="9" customWidth="1"/>
    <col min="19" max="19" width="4.140625" style="9" customWidth="1"/>
    <col min="20" max="16384" width="11.42578125" style="9"/>
  </cols>
  <sheetData>
    <row r="1" spans="1:18" s="3" customFormat="1" ht="37.5" customHeight="1" thickBot="1" x14ac:dyDescent="0.25">
      <c r="A1" s="730" t="str">
        <f>"Tabelle 16: Teilnahme an Prüfungen nach Ländern " &amp;Hilfswerte!B1</f>
        <v>Tabelle 16: Teilnahme an Prüfungen nach Ländern 2019</v>
      </c>
      <c r="B1" s="730"/>
      <c r="C1" s="730"/>
      <c r="D1" s="730"/>
      <c r="E1" s="730"/>
      <c r="F1" s="730"/>
      <c r="G1" s="730"/>
      <c r="H1" s="730"/>
      <c r="I1" s="902" t="str">
        <f>"noch Tabelle 16: Teilnahme an Prüfungen nach Ländern " &amp;Hilfswerte!B1</f>
        <v>noch Tabelle 16: Teilnahme an Prüfungen nach Ländern 2019</v>
      </c>
      <c r="J1" s="903"/>
      <c r="K1" s="903"/>
      <c r="L1" s="903"/>
      <c r="M1" s="903"/>
      <c r="N1" s="903"/>
      <c r="O1" s="903"/>
      <c r="P1" s="903"/>
      <c r="Q1" s="903"/>
      <c r="R1" s="904"/>
    </row>
    <row r="2" spans="1:18" ht="25.5" customHeight="1" x14ac:dyDescent="0.2">
      <c r="A2" s="941" t="s">
        <v>14</v>
      </c>
      <c r="B2" s="1020" t="s">
        <v>28</v>
      </c>
      <c r="C2" s="1023" t="s">
        <v>318</v>
      </c>
      <c r="D2" s="1024"/>
      <c r="E2" s="1024"/>
      <c r="F2" s="1024"/>
      <c r="G2" s="1024"/>
      <c r="H2" s="1025"/>
      <c r="I2" s="941" t="s">
        <v>14</v>
      </c>
      <c r="J2" s="1023" t="s">
        <v>319</v>
      </c>
      <c r="K2" s="1024"/>
      <c r="L2" s="1024"/>
      <c r="M2" s="1024"/>
      <c r="N2" s="1024"/>
      <c r="O2" s="1024"/>
      <c r="P2" s="1024"/>
      <c r="Q2" s="1024"/>
      <c r="R2" s="1025"/>
    </row>
    <row r="3" spans="1:18" ht="13.5" customHeight="1" x14ac:dyDescent="0.2">
      <c r="A3" s="942"/>
      <c r="B3" s="1021"/>
      <c r="C3" s="104" t="s">
        <v>9</v>
      </c>
      <c r="D3" s="1026" t="s">
        <v>15</v>
      </c>
      <c r="E3" s="1027"/>
      <c r="F3" s="1027"/>
      <c r="G3" s="1027"/>
      <c r="H3" s="1028"/>
      <c r="I3" s="942"/>
      <c r="J3" s="104" t="s">
        <v>9</v>
      </c>
      <c r="K3" s="1026" t="s">
        <v>15</v>
      </c>
      <c r="L3" s="1027"/>
      <c r="M3" s="1027"/>
      <c r="N3" s="1027"/>
      <c r="O3" s="1027"/>
      <c r="P3" s="1027"/>
      <c r="Q3" s="1027"/>
      <c r="R3" s="1028"/>
    </row>
    <row r="4" spans="1:18" ht="135.75" customHeight="1" x14ac:dyDescent="0.2">
      <c r="A4" s="943"/>
      <c r="B4" s="1022"/>
      <c r="C4" s="404" t="s">
        <v>9</v>
      </c>
      <c r="D4" s="330" t="s">
        <v>320</v>
      </c>
      <c r="E4" s="105" t="s">
        <v>399</v>
      </c>
      <c r="F4" s="105" t="s">
        <v>400</v>
      </c>
      <c r="G4" s="105" t="s">
        <v>401</v>
      </c>
      <c r="H4" s="107" t="s">
        <v>402</v>
      </c>
      <c r="I4" s="942"/>
      <c r="J4" s="104" t="s">
        <v>9</v>
      </c>
      <c r="K4" s="81" t="s">
        <v>476</v>
      </c>
      <c r="L4" s="106" t="s">
        <v>446</v>
      </c>
      <c r="M4" s="106" t="s">
        <v>447</v>
      </c>
      <c r="N4" s="106" t="s">
        <v>321</v>
      </c>
      <c r="O4" s="106" t="s">
        <v>322</v>
      </c>
      <c r="P4" s="106" t="s">
        <v>445</v>
      </c>
      <c r="Q4" s="106" t="s">
        <v>479</v>
      </c>
      <c r="R4" s="107" t="s">
        <v>478</v>
      </c>
    </row>
    <row r="5" spans="1:18" s="89" customFormat="1" x14ac:dyDescent="0.2">
      <c r="A5" s="739" t="s">
        <v>79</v>
      </c>
      <c r="B5" s="629">
        <v>62527</v>
      </c>
      <c r="C5" s="109">
        <v>641</v>
      </c>
      <c r="D5" s="109">
        <v>224</v>
      </c>
      <c r="E5" s="109">
        <v>111</v>
      </c>
      <c r="F5" s="110">
        <v>94</v>
      </c>
      <c r="G5" s="109">
        <v>207</v>
      </c>
      <c r="H5" s="409">
        <v>5</v>
      </c>
      <c r="I5" s="739" t="s">
        <v>79</v>
      </c>
      <c r="J5" s="629">
        <v>61886</v>
      </c>
      <c r="K5" s="353">
        <v>96</v>
      </c>
      <c r="L5" s="109">
        <v>1994</v>
      </c>
      <c r="M5" s="109">
        <v>7562</v>
      </c>
      <c r="N5" s="109">
        <v>12576</v>
      </c>
      <c r="O5" s="110">
        <v>26883</v>
      </c>
      <c r="P5" s="109">
        <v>2051</v>
      </c>
      <c r="Q5" s="109">
        <v>9029</v>
      </c>
      <c r="R5" s="531">
        <v>1695</v>
      </c>
    </row>
    <row r="6" spans="1:18" s="2" customFormat="1" ht="11.25" customHeight="1" x14ac:dyDescent="0.2">
      <c r="A6" s="740"/>
      <c r="B6" s="630">
        <v>1</v>
      </c>
      <c r="C6" s="99">
        <v>1.025E-2</v>
      </c>
      <c r="D6" s="99">
        <v>0.34944999999999998</v>
      </c>
      <c r="E6" s="99">
        <v>0.17316999999999999</v>
      </c>
      <c r="F6" s="99">
        <v>0.14665</v>
      </c>
      <c r="G6" s="99">
        <v>0.32292999999999999</v>
      </c>
      <c r="H6" s="360">
        <v>7.7999999999999996E-3</v>
      </c>
      <c r="I6" s="740"/>
      <c r="J6" s="633">
        <v>0.98975000000000002</v>
      </c>
      <c r="K6" s="99">
        <v>1.5499999999999999E-3</v>
      </c>
      <c r="L6" s="99">
        <v>3.2219999999999999E-2</v>
      </c>
      <c r="M6" s="99">
        <v>0.12218999999999999</v>
      </c>
      <c r="N6" s="99">
        <v>0.20321</v>
      </c>
      <c r="O6" s="99">
        <v>0.43440000000000001</v>
      </c>
      <c r="P6" s="99">
        <v>3.3140000000000003E-2</v>
      </c>
      <c r="Q6" s="99">
        <v>0.1459</v>
      </c>
      <c r="R6" s="360">
        <v>2.7390000000000001E-2</v>
      </c>
    </row>
    <row r="7" spans="1:18" s="89" customFormat="1" x14ac:dyDescent="0.2">
      <c r="A7" s="740" t="s">
        <v>80</v>
      </c>
      <c r="B7" s="631">
        <v>44600</v>
      </c>
      <c r="C7" s="112">
        <v>418</v>
      </c>
      <c r="D7" s="112">
        <v>418</v>
      </c>
      <c r="E7" s="112">
        <v>0</v>
      </c>
      <c r="F7" s="113">
        <v>0</v>
      </c>
      <c r="G7" s="112">
        <v>0</v>
      </c>
      <c r="H7" s="410">
        <v>0</v>
      </c>
      <c r="I7" s="740" t="s">
        <v>80</v>
      </c>
      <c r="J7" s="634">
        <v>44182</v>
      </c>
      <c r="K7" s="142">
        <v>0</v>
      </c>
      <c r="L7" s="112">
        <v>0</v>
      </c>
      <c r="M7" s="112">
        <v>4350</v>
      </c>
      <c r="N7" s="112">
        <v>16182</v>
      </c>
      <c r="O7" s="113">
        <v>11990</v>
      </c>
      <c r="P7" s="112">
        <v>0</v>
      </c>
      <c r="Q7" s="112">
        <v>7713</v>
      </c>
      <c r="R7" s="532">
        <v>3947</v>
      </c>
    </row>
    <row r="8" spans="1:18" s="2" customFormat="1" ht="11.25" customHeight="1" x14ac:dyDescent="0.2">
      <c r="A8" s="740"/>
      <c r="B8" s="630">
        <v>1</v>
      </c>
      <c r="C8" s="99">
        <v>9.3699999999999999E-3</v>
      </c>
      <c r="D8" s="99">
        <v>1</v>
      </c>
      <c r="E8" s="99">
        <v>0</v>
      </c>
      <c r="F8" s="99">
        <v>0</v>
      </c>
      <c r="G8" s="99">
        <v>0</v>
      </c>
      <c r="H8" s="360">
        <v>0</v>
      </c>
      <c r="I8" s="740"/>
      <c r="J8" s="633">
        <v>0.99063000000000001</v>
      </c>
      <c r="K8" s="99">
        <v>0</v>
      </c>
      <c r="L8" s="99">
        <v>0</v>
      </c>
      <c r="M8" s="99">
        <v>9.8460000000000006E-2</v>
      </c>
      <c r="N8" s="99">
        <v>0.36625999999999997</v>
      </c>
      <c r="O8" s="99">
        <v>0.27138000000000001</v>
      </c>
      <c r="P8" s="99">
        <v>0</v>
      </c>
      <c r="Q8" s="99">
        <v>0.17457</v>
      </c>
      <c r="R8" s="360">
        <v>8.9340000000000003E-2</v>
      </c>
    </row>
    <row r="9" spans="1:18" s="89" customFormat="1" x14ac:dyDescent="0.2">
      <c r="A9" s="740" t="s">
        <v>81</v>
      </c>
      <c r="B9" s="631">
        <v>15479</v>
      </c>
      <c r="C9" s="112">
        <v>0</v>
      </c>
      <c r="D9" s="112">
        <v>0</v>
      </c>
      <c r="E9" s="112">
        <v>0</v>
      </c>
      <c r="F9" s="113">
        <v>0</v>
      </c>
      <c r="G9" s="112">
        <v>0</v>
      </c>
      <c r="H9" s="410">
        <v>0</v>
      </c>
      <c r="I9" s="740" t="s">
        <v>81</v>
      </c>
      <c r="J9" s="634">
        <v>15479</v>
      </c>
      <c r="K9" s="142">
        <v>0</v>
      </c>
      <c r="L9" s="112">
        <v>820</v>
      </c>
      <c r="M9" s="112">
        <v>296</v>
      </c>
      <c r="N9" s="112">
        <v>8167</v>
      </c>
      <c r="O9" s="113">
        <v>1120</v>
      </c>
      <c r="P9" s="112">
        <v>2008</v>
      </c>
      <c r="Q9" s="112">
        <v>3068</v>
      </c>
      <c r="R9" s="532">
        <v>0</v>
      </c>
    </row>
    <row r="10" spans="1:18" s="2" customFormat="1" ht="11.25" customHeight="1" x14ac:dyDescent="0.2">
      <c r="A10" s="740"/>
      <c r="B10" s="630">
        <v>1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360">
        <v>0</v>
      </c>
      <c r="I10" s="740"/>
      <c r="J10" s="633">
        <v>1</v>
      </c>
      <c r="K10" s="99">
        <v>0</v>
      </c>
      <c r="L10" s="99">
        <v>5.2970000000000003E-2</v>
      </c>
      <c r="M10" s="99">
        <v>1.9120000000000002E-2</v>
      </c>
      <c r="N10" s="99">
        <v>0.52761999999999998</v>
      </c>
      <c r="O10" s="99">
        <v>7.2359999999999994E-2</v>
      </c>
      <c r="P10" s="99">
        <v>0.12972</v>
      </c>
      <c r="Q10" s="99">
        <v>0.19819999999999999</v>
      </c>
      <c r="R10" s="360">
        <v>0</v>
      </c>
    </row>
    <row r="11" spans="1:18" s="89" customFormat="1" x14ac:dyDescent="0.2">
      <c r="A11" s="740" t="s">
        <v>82</v>
      </c>
      <c r="B11" s="631">
        <v>4129</v>
      </c>
      <c r="C11" s="112">
        <v>181</v>
      </c>
      <c r="D11" s="112">
        <v>67</v>
      </c>
      <c r="E11" s="112">
        <v>77</v>
      </c>
      <c r="F11" s="113">
        <v>30</v>
      </c>
      <c r="G11" s="112">
        <v>7</v>
      </c>
      <c r="H11" s="410">
        <v>0</v>
      </c>
      <c r="I11" s="740" t="s">
        <v>82</v>
      </c>
      <c r="J11" s="634">
        <v>3948</v>
      </c>
      <c r="K11" s="142">
        <v>17</v>
      </c>
      <c r="L11" s="112">
        <v>112</v>
      </c>
      <c r="M11" s="112">
        <v>284</v>
      </c>
      <c r="N11" s="112">
        <v>675</v>
      </c>
      <c r="O11" s="113">
        <v>1113</v>
      </c>
      <c r="P11" s="112">
        <v>12</v>
      </c>
      <c r="Q11" s="112">
        <v>1705</v>
      </c>
      <c r="R11" s="532">
        <v>30</v>
      </c>
    </row>
    <row r="12" spans="1:18" s="2" customFormat="1" ht="11.25" customHeight="1" x14ac:dyDescent="0.2">
      <c r="A12" s="740"/>
      <c r="B12" s="630">
        <v>1</v>
      </c>
      <c r="C12" s="99">
        <v>4.3839999999999997E-2</v>
      </c>
      <c r="D12" s="99">
        <v>0.37017</v>
      </c>
      <c r="E12" s="99">
        <v>0.42541000000000001</v>
      </c>
      <c r="F12" s="99">
        <v>0.16575000000000001</v>
      </c>
      <c r="G12" s="99">
        <v>3.8670000000000003E-2</v>
      </c>
      <c r="H12" s="360">
        <v>0</v>
      </c>
      <c r="I12" s="740"/>
      <c r="J12" s="633">
        <v>0.95616000000000001</v>
      </c>
      <c r="K12" s="99">
        <v>4.3099999999999996E-3</v>
      </c>
      <c r="L12" s="99">
        <v>2.8369999999999999E-2</v>
      </c>
      <c r="M12" s="99">
        <v>7.1940000000000004E-2</v>
      </c>
      <c r="N12" s="99">
        <v>0.17097000000000001</v>
      </c>
      <c r="O12" s="99">
        <v>0.28190999999999999</v>
      </c>
      <c r="P12" s="99">
        <v>3.0400000000000002E-3</v>
      </c>
      <c r="Q12" s="99">
        <v>0.43186000000000002</v>
      </c>
      <c r="R12" s="360">
        <v>7.6E-3</v>
      </c>
    </row>
    <row r="13" spans="1:18" s="89" customFormat="1" x14ac:dyDescent="0.2">
      <c r="A13" s="740" t="s">
        <v>83</v>
      </c>
      <c r="B13" s="631">
        <v>4299</v>
      </c>
      <c r="C13" s="112">
        <v>22</v>
      </c>
      <c r="D13" s="112">
        <v>15</v>
      </c>
      <c r="E13" s="112">
        <v>7</v>
      </c>
      <c r="F13" s="113">
        <v>0</v>
      </c>
      <c r="G13" s="112">
        <v>0</v>
      </c>
      <c r="H13" s="410">
        <v>0</v>
      </c>
      <c r="I13" s="740" t="s">
        <v>83</v>
      </c>
      <c r="J13" s="634">
        <v>4277</v>
      </c>
      <c r="K13" s="142">
        <v>0</v>
      </c>
      <c r="L13" s="112">
        <v>9</v>
      </c>
      <c r="M13" s="112">
        <v>430</v>
      </c>
      <c r="N13" s="112">
        <v>1149</v>
      </c>
      <c r="O13" s="113">
        <v>1697</v>
      </c>
      <c r="P13" s="112">
        <v>113</v>
      </c>
      <c r="Q13" s="112">
        <v>854</v>
      </c>
      <c r="R13" s="532">
        <v>25</v>
      </c>
    </row>
    <row r="14" spans="1:18" s="2" customFormat="1" ht="11.25" customHeight="1" x14ac:dyDescent="0.2">
      <c r="A14" s="740"/>
      <c r="B14" s="630">
        <v>1</v>
      </c>
      <c r="C14" s="99">
        <v>5.1200000000000004E-3</v>
      </c>
      <c r="D14" s="99">
        <v>0.68181999999999998</v>
      </c>
      <c r="E14" s="99">
        <v>0.31818000000000002</v>
      </c>
      <c r="F14" s="99">
        <v>0</v>
      </c>
      <c r="G14" s="99">
        <v>0</v>
      </c>
      <c r="H14" s="360">
        <v>0</v>
      </c>
      <c r="I14" s="740"/>
      <c r="J14" s="633">
        <v>0.99487999999999999</v>
      </c>
      <c r="K14" s="99">
        <v>0</v>
      </c>
      <c r="L14" s="99">
        <v>2.0999999999999999E-3</v>
      </c>
      <c r="M14" s="99">
        <v>0.10054</v>
      </c>
      <c r="N14" s="99">
        <v>0.26865</v>
      </c>
      <c r="O14" s="99">
        <v>0.39677000000000001</v>
      </c>
      <c r="P14" s="99">
        <v>2.6419999999999999E-2</v>
      </c>
      <c r="Q14" s="99">
        <v>0.19966999999999999</v>
      </c>
      <c r="R14" s="360">
        <v>5.8500000000000002E-3</v>
      </c>
    </row>
    <row r="15" spans="1:18" s="89" customFormat="1" x14ac:dyDescent="0.2">
      <c r="A15" s="740" t="s">
        <v>84</v>
      </c>
      <c r="B15" s="631">
        <v>6090</v>
      </c>
      <c r="C15" s="112">
        <v>0</v>
      </c>
      <c r="D15" s="112">
        <v>0</v>
      </c>
      <c r="E15" s="112">
        <v>0</v>
      </c>
      <c r="F15" s="113">
        <v>0</v>
      </c>
      <c r="G15" s="112">
        <v>0</v>
      </c>
      <c r="H15" s="410">
        <v>0</v>
      </c>
      <c r="I15" s="740" t="s">
        <v>84</v>
      </c>
      <c r="J15" s="634">
        <v>6090</v>
      </c>
      <c r="K15" s="142">
        <v>0</v>
      </c>
      <c r="L15" s="112">
        <v>0</v>
      </c>
      <c r="M15" s="112">
        <v>175</v>
      </c>
      <c r="N15" s="112">
        <v>1558</v>
      </c>
      <c r="O15" s="113">
        <v>2103</v>
      </c>
      <c r="P15" s="112">
        <v>124</v>
      </c>
      <c r="Q15" s="112">
        <v>1969</v>
      </c>
      <c r="R15" s="532">
        <v>161</v>
      </c>
    </row>
    <row r="16" spans="1:18" s="2" customFormat="1" ht="11.25" customHeight="1" x14ac:dyDescent="0.2">
      <c r="A16" s="740"/>
      <c r="B16" s="630">
        <v>1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360">
        <v>0</v>
      </c>
      <c r="I16" s="740"/>
      <c r="J16" s="633">
        <v>1</v>
      </c>
      <c r="K16" s="99">
        <v>0</v>
      </c>
      <c r="L16" s="99">
        <v>0</v>
      </c>
      <c r="M16" s="99">
        <v>2.8740000000000002E-2</v>
      </c>
      <c r="N16" s="99">
        <v>0.25583</v>
      </c>
      <c r="O16" s="99">
        <v>0.34532000000000002</v>
      </c>
      <c r="P16" s="99">
        <v>2.036E-2</v>
      </c>
      <c r="Q16" s="99">
        <v>0.32332</v>
      </c>
      <c r="R16" s="360">
        <v>2.6440000000000002E-2</v>
      </c>
    </row>
    <row r="17" spans="1:18" s="89" customFormat="1" x14ac:dyDescent="0.2">
      <c r="A17" s="740" t="s">
        <v>85</v>
      </c>
      <c r="B17" s="631">
        <v>27620</v>
      </c>
      <c r="C17" s="112">
        <v>307</v>
      </c>
      <c r="D17" s="112">
        <v>192</v>
      </c>
      <c r="E17" s="112">
        <v>115</v>
      </c>
      <c r="F17" s="113">
        <v>0</v>
      </c>
      <c r="G17" s="112">
        <v>0</v>
      </c>
      <c r="H17" s="410">
        <v>0</v>
      </c>
      <c r="I17" s="740" t="s">
        <v>85</v>
      </c>
      <c r="J17" s="634">
        <v>27313</v>
      </c>
      <c r="K17" s="142">
        <v>37</v>
      </c>
      <c r="L17" s="112">
        <v>322</v>
      </c>
      <c r="M17" s="112">
        <v>1754</v>
      </c>
      <c r="N17" s="112">
        <v>8180</v>
      </c>
      <c r="O17" s="113">
        <v>11694</v>
      </c>
      <c r="P17" s="112">
        <v>226</v>
      </c>
      <c r="Q17" s="112">
        <v>4259</v>
      </c>
      <c r="R17" s="532">
        <v>841</v>
      </c>
    </row>
    <row r="18" spans="1:18" s="2" customFormat="1" ht="11.25" customHeight="1" x14ac:dyDescent="0.2">
      <c r="A18" s="740"/>
      <c r="B18" s="630">
        <v>1</v>
      </c>
      <c r="C18" s="99">
        <v>1.112E-2</v>
      </c>
      <c r="D18" s="99">
        <v>0.62541000000000002</v>
      </c>
      <c r="E18" s="99">
        <v>0.37458999999999998</v>
      </c>
      <c r="F18" s="99">
        <v>0</v>
      </c>
      <c r="G18" s="99">
        <v>0</v>
      </c>
      <c r="H18" s="360">
        <v>0</v>
      </c>
      <c r="I18" s="740"/>
      <c r="J18" s="633">
        <v>0.98887999999999998</v>
      </c>
      <c r="K18" s="99">
        <v>1.3500000000000001E-3</v>
      </c>
      <c r="L18" s="99">
        <v>1.179E-2</v>
      </c>
      <c r="M18" s="99">
        <v>6.4219999999999999E-2</v>
      </c>
      <c r="N18" s="99">
        <v>0.29948999999999998</v>
      </c>
      <c r="O18" s="99">
        <v>0.42814999999999998</v>
      </c>
      <c r="P18" s="99">
        <v>8.2699999999999996E-3</v>
      </c>
      <c r="Q18" s="99">
        <v>0.15593000000000001</v>
      </c>
      <c r="R18" s="360">
        <v>3.0790000000000001E-2</v>
      </c>
    </row>
    <row r="19" spans="1:18" s="89" customFormat="1" ht="12.75" customHeight="1" x14ac:dyDescent="0.2">
      <c r="A19" s="740" t="s">
        <v>86</v>
      </c>
      <c r="B19" s="631">
        <v>2769</v>
      </c>
      <c r="C19" s="112">
        <v>345</v>
      </c>
      <c r="D19" s="112">
        <v>97</v>
      </c>
      <c r="E19" s="112">
        <v>248</v>
      </c>
      <c r="F19" s="113">
        <v>0</v>
      </c>
      <c r="G19" s="112">
        <v>0</v>
      </c>
      <c r="H19" s="410">
        <v>0</v>
      </c>
      <c r="I19" s="740" t="s">
        <v>86</v>
      </c>
      <c r="J19" s="634">
        <v>2424</v>
      </c>
      <c r="K19" s="142">
        <v>9</v>
      </c>
      <c r="L19" s="112">
        <v>6</v>
      </c>
      <c r="M19" s="112">
        <v>0</v>
      </c>
      <c r="N19" s="112">
        <v>637</v>
      </c>
      <c r="O19" s="113">
        <v>950</v>
      </c>
      <c r="P19" s="112">
        <v>0</v>
      </c>
      <c r="Q19" s="112">
        <v>636</v>
      </c>
      <c r="R19" s="532">
        <v>186</v>
      </c>
    </row>
    <row r="20" spans="1:18" s="2" customFormat="1" ht="11.25" customHeight="1" x14ac:dyDescent="0.2">
      <c r="A20" s="740"/>
      <c r="B20" s="630">
        <v>1</v>
      </c>
      <c r="C20" s="99">
        <v>0.12459000000000001</v>
      </c>
      <c r="D20" s="99">
        <v>0.28116000000000002</v>
      </c>
      <c r="E20" s="99">
        <v>0.71884000000000003</v>
      </c>
      <c r="F20" s="99">
        <v>0</v>
      </c>
      <c r="G20" s="99">
        <v>0</v>
      </c>
      <c r="H20" s="360">
        <v>0</v>
      </c>
      <c r="I20" s="740"/>
      <c r="J20" s="633">
        <v>0.87541000000000002</v>
      </c>
      <c r="K20" s="99">
        <v>3.7100000000000002E-3</v>
      </c>
      <c r="L20" s="99">
        <v>2.48E-3</v>
      </c>
      <c r="M20" s="99">
        <v>0</v>
      </c>
      <c r="N20" s="99">
        <v>0.26279000000000002</v>
      </c>
      <c r="O20" s="99">
        <v>0.39190999999999998</v>
      </c>
      <c r="P20" s="99">
        <v>0</v>
      </c>
      <c r="Q20" s="99">
        <v>0.26238</v>
      </c>
      <c r="R20" s="360">
        <v>7.6730000000000007E-2</v>
      </c>
    </row>
    <row r="21" spans="1:18" s="89" customFormat="1" x14ac:dyDescent="0.2">
      <c r="A21" s="740" t="s">
        <v>87</v>
      </c>
      <c r="B21" s="631">
        <v>42578</v>
      </c>
      <c r="C21" s="112">
        <v>1284</v>
      </c>
      <c r="D21" s="112">
        <v>648</v>
      </c>
      <c r="E21" s="112">
        <v>636</v>
      </c>
      <c r="F21" s="113">
        <v>0</v>
      </c>
      <c r="G21" s="112">
        <v>0</v>
      </c>
      <c r="H21" s="410">
        <v>0</v>
      </c>
      <c r="I21" s="740" t="s">
        <v>87</v>
      </c>
      <c r="J21" s="634">
        <v>41294</v>
      </c>
      <c r="K21" s="142">
        <v>934</v>
      </c>
      <c r="L21" s="112">
        <v>902</v>
      </c>
      <c r="M21" s="112">
        <v>6654</v>
      </c>
      <c r="N21" s="112">
        <v>5788</v>
      </c>
      <c r="O21" s="113">
        <v>13764</v>
      </c>
      <c r="P21" s="112">
        <v>1958</v>
      </c>
      <c r="Q21" s="112">
        <v>10185</v>
      </c>
      <c r="R21" s="532">
        <v>1109</v>
      </c>
    </row>
    <row r="22" spans="1:18" s="2" customFormat="1" ht="11.25" customHeight="1" x14ac:dyDescent="0.2">
      <c r="A22" s="740"/>
      <c r="B22" s="630">
        <v>1</v>
      </c>
      <c r="C22" s="99">
        <v>3.0159999999999999E-2</v>
      </c>
      <c r="D22" s="99">
        <v>0.50466999999999995</v>
      </c>
      <c r="E22" s="99">
        <v>0.49532999999999999</v>
      </c>
      <c r="F22" s="99">
        <v>0</v>
      </c>
      <c r="G22" s="99">
        <v>0</v>
      </c>
      <c r="H22" s="360">
        <v>0</v>
      </c>
      <c r="I22" s="740"/>
      <c r="J22" s="633">
        <v>0.96984000000000004</v>
      </c>
      <c r="K22" s="99">
        <v>2.2620000000000001E-2</v>
      </c>
      <c r="L22" s="99">
        <v>2.1839999999999998E-2</v>
      </c>
      <c r="M22" s="99">
        <v>0.16114000000000001</v>
      </c>
      <c r="N22" s="99">
        <v>0.14016999999999999</v>
      </c>
      <c r="O22" s="99">
        <v>0.33332000000000001</v>
      </c>
      <c r="P22" s="99">
        <v>4.7419999999999997E-2</v>
      </c>
      <c r="Q22" s="99">
        <v>0.24665000000000001</v>
      </c>
      <c r="R22" s="360">
        <v>2.6859999999999998E-2</v>
      </c>
    </row>
    <row r="23" spans="1:18" s="89" customFormat="1" ht="12.75" customHeight="1" x14ac:dyDescent="0.2">
      <c r="A23" s="740" t="s">
        <v>88</v>
      </c>
      <c r="B23" s="631">
        <v>61886</v>
      </c>
      <c r="C23" s="112">
        <v>2453</v>
      </c>
      <c r="D23" s="112">
        <v>1345</v>
      </c>
      <c r="E23" s="112">
        <v>1019</v>
      </c>
      <c r="F23" s="113">
        <v>89</v>
      </c>
      <c r="G23" s="112">
        <v>0</v>
      </c>
      <c r="H23" s="410">
        <v>0</v>
      </c>
      <c r="I23" s="740" t="s">
        <v>88</v>
      </c>
      <c r="J23" s="634">
        <v>59433</v>
      </c>
      <c r="K23" s="142">
        <v>69</v>
      </c>
      <c r="L23" s="112">
        <v>1349</v>
      </c>
      <c r="M23" s="112">
        <v>4948</v>
      </c>
      <c r="N23" s="112">
        <v>13588</v>
      </c>
      <c r="O23" s="113">
        <v>24478</v>
      </c>
      <c r="P23" s="112">
        <v>1799</v>
      </c>
      <c r="Q23" s="112">
        <v>12061</v>
      </c>
      <c r="R23" s="532">
        <v>1141</v>
      </c>
    </row>
    <row r="24" spans="1:18" s="2" customFormat="1" ht="11.25" customHeight="1" x14ac:dyDescent="0.2">
      <c r="A24" s="740"/>
      <c r="B24" s="630">
        <v>1</v>
      </c>
      <c r="C24" s="99">
        <v>3.9640000000000002E-2</v>
      </c>
      <c r="D24" s="99">
        <v>0.54830999999999996</v>
      </c>
      <c r="E24" s="99">
        <v>0.41541</v>
      </c>
      <c r="F24" s="99">
        <v>3.628E-2</v>
      </c>
      <c r="G24" s="99">
        <v>0</v>
      </c>
      <c r="H24" s="360">
        <v>0</v>
      </c>
      <c r="I24" s="740"/>
      <c r="J24" s="633">
        <v>0.96035999999999999</v>
      </c>
      <c r="K24" s="99">
        <v>1.16E-3</v>
      </c>
      <c r="L24" s="99">
        <v>2.2700000000000001E-2</v>
      </c>
      <c r="M24" s="99">
        <v>8.3250000000000005E-2</v>
      </c>
      <c r="N24" s="99">
        <v>0.22863</v>
      </c>
      <c r="O24" s="99">
        <v>0.41186</v>
      </c>
      <c r="P24" s="99">
        <v>3.0269999999999998E-2</v>
      </c>
      <c r="Q24" s="99">
        <v>0.20293</v>
      </c>
      <c r="R24" s="360">
        <v>1.9199999999999998E-2</v>
      </c>
    </row>
    <row r="25" spans="1:18" s="89" customFormat="1" x14ac:dyDescent="0.2">
      <c r="A25" s="740" t="s">
        <v>89</v>
      </c>
      <c r="B25" s="631">
        <v>15827</v>
      </c>
      <c r="C25" s="112">
        <v>169</v>
      </c>
      <c r="D25" s="112">
        <v>96</v>
      </c>
      <c r="E25" s="112">
        <v>73</v>
      </c>
      <c r="F25" s="113">
        <v>0</v>
      </c>
      <c r="G25" s="112">
        <v>0</v>
      </c>
      <c r="H25" s="410">
        <v>0</v>
      </c>
      <c r="I25" s="740" t="s">
        <v>89</v>
      </c>
      <c r="J25" s="634">
        <v>15658</v>
      </c>
      <c r="K25" s="142">
        <v>2</v>
      </c>
      <c r="L25" s="112">
        <v>345</v>
      </c>
      <c r="M25" s="112">
        <v>1918</v>
      </c>
      <c r="N25" s="112">
        <v>2817</v>
      </c>
      <c r="O25" s="113">
        <v>5879</v>
      </c>
      <c r="P25" s="112">
        <v>772</v>
      </c>
      <c r="Q25" s="112">
        <v>3480</v>
      </c>
      <c r="R25" s="532">
        <v>445</v>
      </c>
    </row>
    <row r="26" spans="1:18" s="2" customFormat="1" ht="11.25" customHeight="1" x14ac:dyDescent="0.2">
      <c r="A26" s="740"/>
      <c r="B26" s="630">
        <v>1</v>
      </c>
      <c r="C26" s="99">
        <v>1.068E-2</v>
      </c>
      <c r="D26" s="99">
        <v>0.56805000000000005</v>
      </c>
      <c r="E26" s="99">
        <v>0.43195</v>
      </c>
      <c r="F26" s="99">
        <v>0</v>
      </c>
      <c r="G26" s="99">
        <v>0</v>
      </c>
      <c r="H26" s="360">
        <v>0</v>
      </c>
      <c r="I26" s="740"/>
      <c r="J26" s="633">
        <v>0.98931999999999998</v>
      </c>
      <c r="K26" s="99">
        <v>1.2999999999999999E-4</v>
      </c>
      <c r="L26" s="99">
        <v>2.2030000000000001E-2</v>
      </c>
      <c r="M26" s="99">
        <v>0.12249</v>
      </c>
      <c r="N26" s="99">
        <v>0.17990999999999999</v>
      </c>
      <c r="O26" s="99">
        <v>0.37546000000000002</v>
      </c>
      <c r="P26" s="99">
        <v>4.9299999999999997E-2</v>
      </c>
      <c r="Q26" s="99">
        <v>0.22225</v>
      </c>
      <c r="R26" s="360">
        <v>2.8420000000000001E-2</v>
      </c>
    </row>
    <row r="27" spans="1:18" s="89" customFormat="1" x14ac:dyDescent="0.2">
      <c r="A27" s="740" t="s">
        <v>90</v>
      </c>
      <c r="B27" s="631">
        <v>8394</v>
      </c>
      <c r="C27" s="112">
        <v>74</v>
      </c>
      <c r="D27" s="112">
        <v>59</v>
      </c>
      <c r="E27" s="112">
        <v>15</v>
      </c>
      <c r="F27" s="113">
        <v>0</v>
      </c>
      <c r="G27" s="112">
        <v>0</v>
      </c>
      <c r="H27" s="410">
        <v>0</v>
      </c>
      <c r="I27" s="740" t="s">
        <v>90</v>
      </c>
      <c r="J27" s="634">
        <v>8320</v>
      </c>
      <c r="K27" s="142">
        <v>6</v>
      </c>
      <c r="L27" s="112">
        <v>71</v>
      </c>
      <c r="M27" s="112">
        <v>1320</v>
      </c>
      <c r="N27" s="112">
        <v>670</v>
      </c>
      <c r="O27" s="113">
        <v>3292</v>
      </c>
      <c r="P27" s="112">
        <v>0</v>
      </c>
      <c r="Q27" s="112">
        <v>2929</v>
      </c>
      <c r="R27" s="532">
        <v>32</v>
      </c>
    </row>
    <row r="28" spans="1:18" s="2" customFormat="1" ht="11.25" customHeight="1" x14ac:dyDescent="0.2">
      <c r="A28" s="740"/>
      <c r="B28" s="630">
        <v>1</v>
      </c>
      <c r="C28" s="99">
        <v>8.8199999999999997E-3</v>
      </c>
      <c r="D28" s="99">
        <v>0.79730000000000001</v>
      </c>
      <c r="E28" s="99">
        <v>0.20269999999999999</v>
      </c>
      <c r="F28" s="99">
        <v>0</v>
      </c>
      <c r="G28" s="99">
        <v>0</v>
      </c>
      <c r="H28" s="360">
        <v>0</v>
      </c>
      <c r="I28" s="740"/>
      <c r="J28" s="633">
        <v>0.99117999999999995</v>
      </c>
      <c r="K28" s="99">
        <v>7.2000000000000005E-4</v>
      </c>
      <c r="L28" s="99">
        <v>8.5299999999999994E-3</v>
      </c>
      <c r="M28" s="99">
        <v>0.15865000000000001</v>
      </c>
      <c r="N28" s="99">
        <v>8.0530000000000004E-2</v>
      </c>
      <c r="O28" s="99">
        <v>0.39567000000000002</v>
      </c>
      <c r="P28" s="99">
        <v>0</v>
      </c>
      <c r="Q28" s="99">
        <v>0.35204000000000002</v>
      </c>
      <c r="R28" s="360">
        <v>3.8500000000000001E-3</v>
      </c>
    </row>
    <row r="29" spans="1:18" s="89" customFormat="1" x14ac:dyDescent="0.2">
      <c r="A29" s="740" t="s">
        <v>91</v>
      </c>
      <c r="B29" s="631">
        <v>8430</v>
      </c>
      <c r="C29" s="112">
        <v>0</v>
      </c>
      <c r="D29" s="112">
        <v>0</v>
      </c>
      <c r="E29" s="112">
        <v>0</v>
      </c>
      <c r="F29" s="113">
        <v>0</v>
      </c>
      <c r="G29" s="112">
        <v>0</v>
      </c>
      <c r="H29" s="410">
        <v>0</v>
      </c>
      <c r="I29" s="740" t="s">
        <v>91</v>
      </c>
      <c r="J29" s="634">
        <v>8430</v>
      </c>
      <c r="K29" s="142">
        <v>8</v>
      </c>
      <c r="L29" s="112">
        <v>9</v>
      </c>
      <c r="M29" s="112">
        <v>361</v>
      </c>
      <c r="N29" s="112">
        <v>872</v>
      </c>
      <c r="O29" s="113">
        <v>3551</v>
      </c>
      <c r="P29" s="112">
        <v>452</v>
      </c>
      <c r="Q29" s="112">
        <v>3177</v>
      </c>
      <c r="R29" s="532">
        <v>0</v>
      </c>
    </row>
    <row r="30" spans="1:18" s="2" customFormat="1" ht="11.25" customHeight="1" x14ac:dyDescent="0.2">
      <c r="A30" s="740"/>
      <c r="B30" s="630">
        <v>1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360">
        <v>0</v>
      </c>
      <c r="I30" s="740"/>
      <c r="J30" s="633">
        <v>1</v>
      </c>
      <c r="K30" s="99">
        <v>9.5E-4</v>
      </c>
      <c r="L30" s="99">
        <v>1.07E-3</v>
      </c>
      <c r="M30" s="99">
        <v>4.2819999999999997E-2</v>
      </c>
      <c r="N30" s="99">
        <v>0.10344</v>
      </c>
      <c r="O30" s="99">
        <v>0.42122999999999999</v>
      </c>
      <c r="P30" s="99">
        <v>5.3620000000000001E-2</v>
      </c>
      <c r="Q30" s="99">
        <v>0.37686999999999998</v>
      </c>
      <c r="R30" s="360">
        <v>0</v>
      </c>
    </row>
    <row r="31" spans="1:18" s="89" customFormat="1" x14ac:dyDescent="0.2">
      <c r="A31" s="740" t="s">
        <v>92</v>
      </c>
      <c r="B31" s="631">
        <v>3593</v>
      </c>
      <c r="C31" s="112">
        <v>0</v>
      </c>
      <c r="D31" s="112">
        <v>0</v>
      </c>
      <c r="E31" s="112">
        <v>0</v>
      </c>
      <c r="F31" s="113">
        <v>0</v>
      </c>
      <c r="G31" s="112">
        <v>0</v>
      </c>
      <c r="H31" s="410">
        <v>0</v>
      </c>
      <c r="I31" s="740" t="s">
        <v>92</v>
      </c>
      <c r="J31" s="634">
        <v>3593</v>
      </c>
      <c r="K31" s="142">
        <v>0</v>
      </c>
      <c r="L31" s="112">
        <v>8</v>
      </c>
      <c r="M31" s="112">
        <v>699</v>
      </c>
      <c r="N31" s="112">
        <v>210</v>
      </c>
      <c r="O31" s="113">
        <v>778</v>
      </c>
      <c r="P31" s="112">
        <v>138</v>
      </c>
      <c r="Q31" s="112">
        <v>1645</v>
      </c>
      <c r="R31" s="532">
        <v>115</v>
      </c>
    </row>
    <row r="32" spans="1:18" s="2" customFormat="1" ht="11.25" customHeight="1" x14ac:dyDescent="0.2">
      <c r="A32" s="740"/>
      <c r="B32" s="630">
        <v>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360">
        <v>0</v>
      </c>
      <c r="I32" s="740"/>
      <c r="J32" s="633">
        <v>1</v>
      </c>
      <c r="K32" s="99">
        <v>0</v>
      </c>
      <c r="L32" s="99">
        <v>2.2300000000000002E-3</v>
      </c>
      <c r="M32" s="99">
        <v>0.19453999999999999</v>
      </c>
      <c r="N32" s="99">
        <v>5.8450000000000002E-2</v>
      </c>
      <c r="O32" s="99">
        <v>0.21653</v>
      </c>
      <c r="P32" s="99">
        <v>3.841E-2</v>
      </c>
      <c r="Q32" s="99">
        <v>0.45783000000000001</v>
      </c>
      <c r="R32" s="360">
        <v>3.2009999999999997E-2</v>
      </c>
    </row>
    <row r="33" spans="1:20" s="89" customFormat="1" ht="12.75" customHeight="1" x14ac:dyDescent="0.2">
      <c r="A33" s="740" t="s">
        <v>93</v>
      </c>
      <c r="B33" s="631">
        <v>13381</v>
      </c>
      <c r="C33" s="112">
        <v>144</v>
      </c>
      <c r="D33" s="112">
        <v>87</v>
      </c>
      <c r="E33" s="112">
        <v>57</v>
      </c>
      <c r="F33" s="113">
        <v>0</v>
      </c>
      <c r="G33" s="112">
        <v>0</v>
      </c>
      <c r="H33" s="410">
        <v>0</v>
      </c>
      <c r="I33" s="740" t="s">
        <v>93</v>
      </c>
      <c r="J33" s="634">
        <v>13237</v>
      </c>
      <c r="K33" s="142">
        <v>102</v>
      </c>
      <c r="L33" s="112">
        <v>154</v>
      </c>
      <c r="M33" s="112">
        <v>1159</v>
      </c>
      <c r="N33" s="112">
        <v>1740</v>
      </c>
      <c r="O33" s="113">
        <v>5082</v>
      </c>
      <c r="P33" s="112">
        <v>143</v>
      </c>
      <c r="Q33" s="112">
        <v>4768</v>
      </c>
      <c r="R33" s="532">
        <v>89</v>
      </c>
    </row>
    <row r="34" spans="1:20" s="2" customFormat="1" ht="11.25" customHeight="1" x14ac:dyDescent="0.2">
      <c r="A34" s="740"/>
      <c r="B34" s="630">
        <v>1</v>
      </c>
      <c r="C34" s="99">
        <v>1.076E-2</v>
      </c>
      <c r="D34" s="99">
        <v>0.60416999999999998</v>
      </c>
      <c r="E34" s="99">
        <v>0.39583000000000002</v>
      </c>
      <c r="F34" s="99">
        <v>0</v>
      </c>
      <c r="G34" s="99">
        <v>0</v>
      </c>
      <c r="H34" s="360">
        <v>0</v>
      </c>
      <c r="I34" s="740"/>
      <c r="J34" s="633">
        <v>0.98924000000000001</v>
      </c>
      <c r="K34" s="99">
        <v>7.7099999999999998E-3</v>
      </c>
      <c r="L34" s="99">
        <v>1.163E-2</v>
      </c>
      <c r="M34" s="99">
        <v>8.7559999999999999E-2</v>
      </c>
      <c r="N34" s="99">
        <v>0.13145000000000001</v>
      </c>
      <c r="O34" s="99">
        <v>0.38391999999999998</v>
      </c>
      <c r="P34" s="99">
        <v>1.0800000000000001E-2</v>
      </c>
      <c r="Q34" s="99">
        <v>0.36020000000000002</v>
      </c>
      <c r="R34" s="360">
        <v>6.7200000000000003E-3</v>
      </c>
    </row>
    <row r="35" spans="1:20" s="89" customFormat="1" x14ac:dyDescent="0.2">
      <c r="A35" s="743" t="s">
        <v>94</v>
      </c>
      <c r="B35" s="631">
        <v>6695</v>
      </c>
      <c r="C35" s="112">
        <v>216</v>
      </c>
      <c r="D35" s="112">
        <v>15</v>
      </c>
      <c r="E35" s="112">
        <v>80</v>
      </c>
      <c r="F35" s="113">
        <v>0</v>
      </c>
      <c r="G35" s="112">
        <v>121</v>
      </c>
      <c r="H35" s="410">
        <v>0</v>
      </c>
      <c r="I35" s="743" t="s">
        <v>94</v>
      </c>
      <c r="J35" s="634">
        <v>6479</v>
      </c>
      <c r="K35" s="142">
        <v>13</v>
      </c>
      <c r="L35" s="112">
        <v>27</v>
      </c>
      <c r="M35" s="112">
        <v>1106</v>
      </c>
      <c r="N35" s="112">
        <v>809</v>
      </c>
      <c r="O35" s="113">
        <v>1266</v>
      </c>
      <c r="P35" s="112">
        <v>221</v>
      </c>
      <c r="Q35" s="112">
        <v>2889</v>
      </c>
      <c r="R35" s="532">
        <v>148</v>
      </c>
    </row>
    <row r="36" spans="1:20" s="2" customFormat="1" ht="11.25" customHeight="1" x14ac:dyDescent="0.2">
      <c r="A36" s="744"/>
      <c r="B36" s="632">
        <v>1</v>
      </c>
      <c r="C36" s="367">
        <v>3.2259999999999997E-2</v>
      </c>
      <c r="D36" s="367">
        <v>6.9440000000000002E-2</v>
      </c>
      <c r="E36" s="367">
        <v>0.37036999999999998</v>
      </c>
      <c r="F36" s="367">
        <v>0</v>
      </c>
      <c r="G36" s="367">
        <v>0.56018999999999997</v>
      </c>
      <c r="H36" s="369">
        <v>0</v>
      </c>
      <c r="I36" s="744"/>
      <c r="J36" s="635">
        <v>0.96774000000000004</v>
      </c>
      <c r="K36" s="367">
        <v>2.0100000000000001E-3</v>
      </c>
      <c r="L36" s="367">
        <v>4.1700000000000001E-3</v>
      </c>
      <c r="M36" s="367">
        <v>0.17071</v>
      </c>
      <c r="N36" s="367">
        <v>0.12486</v>
      </c>
      <c r="O36" s="367">
        <v>0.19539999999999999</v>
      </c>
      <c r="P36" s="367">
        <v>3.4110000000000001E-2</v>
      </c>
      <c r="Q36" s="367">
        <v>0.44590000000000002</v>
      </c>
      <c r="R36" s="369">
        <v>2.2839999999999999E-2</v>
      </c>
    </row>
    <row r="37" spans="1:20" s="89" customFormat="1" ht="12.75" customHeight="1" x14ac:dyDescent="0.2">
      <c r="A37" s="741" t="s">
        <v>109</v>
      </c>
      <c r="B37" s="405">
        <v>328297</v>
      </c>
      <c r="C37" s="407">
        <v>6254</v>
      </c>
      <c r="D37" s="407">
        <v>3263</v>
      </c>
      <c r="E37" s="407">
        <v>2438</v>
      </c>
      <c r="F37" s="408">
        <v>213</v>
      </c>
      <c r="G37" s="407">
        <v>335</v>
      </c>
      <c r="H37" s="411">
        <v>5</v>
      </c>
      <c r="I37" s="741" t="s">
        <v>109</v>
      </c>
      <c r="J37" s="412">
        <v>322043</v>
      </c>
      <c r="K37" s="406">
        <v>1293</v>
      </c>
      <c r="L37" s="407">
        <v>6128</v>
      </c>
      <c r="M37" s="407">
        <v>33016</v>
      </c>
      <c r="N37" s="407">
        <v>75618</v>
      </c>
      <c r="O37" s="408">
        <v>115640</v>
      </c>
      <c r="P37" s="407">
        <v>10017</v>
      </c>
      <c r="Q37" s="407">
        <v>70367</v>
      </c>
      <c r="R37" s="533">
        <v>9964</v>
      </c>
    </row>
    <row r="38" spans="1:20" s="2" customFormat="1" ht="12" customHeight="1" thickBot="1" x14ac:dyDescent="0.25">
      <c r="A38" s="742"/>
      <c r="B38" s="418">
        <v>1</v>
      </c>
      <c r="C38" s="390">
        <v>1.9050000000000001E-2</v>
      </c>
      <c r="D38" s="390">
        <v>0.52175000000000005</v>
      </c>
      <c r="E38" s="390">
        <v>0.38983000000000001</v>
      </c>
      <c r="F38" s="390">
        <v>3.406E-2</v>
      </c>
      <c r="G38" s="390">
        <v>5.357E-2</v>
      </c>
      <c r="H38" s="392">
        <v>8.0000000000000004E-4</v>
      </c>
      <c r="I38" s="742"/>
      <c r="J38" s="421">
        <v>0.98094999999999999</v>
      </c>
      <c r="K38" s="627">
        <v>4.0099999999999997E-3</v>
      </c>
      <c r="L38" s="627">
        <v>1.9029999999999998E-2</v>
      </c>
      <c r="M38" s="627">
        <v>0.10252</v>
      </c>
      <c r="N38" s="627">
        <v>0.23480999999999999</v>
      </c>
      <c r="O38" s="627">
        <v>0.35908000000000001</v>
      </c>
      <c r="P38" s="627">
        <v>3.1099999999999999E-2</v>
      </c>
      <c r="Q38" s="627">
        <v>0.2185</v>
      </c>
      <c r="R38" s="628">
        <v>3.0939999999999999E-2</v>
      </c>
    </row>
    <row r="40" spans="1:20" s="705" customFormat="1" ht="11.25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I40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20" x14ac:dyDescent="0.2">
      <c r="A41" s="705"/>
      <c r="I41" s="705"/>
    </row>
    <row r="42" spans="1:20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0" t="s">
        <v>515</v>
      </c>
      <c r="J42" s="701"/>
      <c r="K42" s="701"/>
      <c r="L42" s="701"/>
      <c r="M42" s="701"/>
      <c r="N42" s="701"/>
      <c r="O42" s="701"/>
      <c r="P42" s="701"/>
      <c r="Q42" s="701"/>
      <c r="R42" s="701"/>
      <c r="S42" s="701"/>
      <c r="T42" s="701"/>
    </row>
    <row r="43" spans="1:20" x14ac:dyDescent="0.2">
      <c r="A43" s="700" t="s">
        <v>516</v>
      </c>
      <c r="B43" s="701"/>
      <c r="C43" s="701"/>
      <c r="D43" s="702" t="s">
        <v>503</v>
      </c>
      <c r="E43" s="702"/>
      <c r="F43" s="702"/>
      <c r="H43" s="701"/>
      <c r="I43" s="700" t="s">
        <v>516</v>
      </c>
      <c r="J43" s="701"/>
      <c r="K43" s="701"/>
      <c r="L43" s="702" t="s">
        <v>503</v>
      </c>
      <c r="M43" s="702"/>
      <c r="N43" s="702"/>
      <c r="P43" s="701"/>
      <c r="Q43" s="701"/>
      <c r="R43" s="701"/>
      <c r="S43" s="701"/>
      <c r="T43" s="701"/>
    </row>
    <row r="44" spans="1:20" x14ac:dyDescent="0.2">
      <c r="A44" s="703"/>
      <c r="B44" s="701"/>
      <c r="C44" s="701"/>
      <c r="D44" s="701"/>
      <c r="E44" s="701"/>
      <c r="F44" s="701"/>
      <c r="G44" s="701"/>
      <c r="H44" s="701"/>
      <c r="I44" s="703"/>
      <c r="J44" s="701"/>
      <c r="K44" s="701"/>
      <c r="L44" s="701"/>
      <c r="M44" s="701"/>
      <c r="N44" s="701"/>
      <c r="O44" s="701"/>
      <c r="P44" s="701"/>
      <c r="Q44" s="701"/>
      <c r="R44" s="701"/>
      <c r="S44" s="701"/>
      <c r="T44" s="701"/>
    </row>
    <row r="45" spans="1:20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4" t="s">
        <v>517</v>
      </c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</row>
  </sheetData>
  <mergeCells count="43"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  <mergeCell ref="A23:A24"/>
    <mergeCell ref="I23:I24"/>
    <mergeCell ref="A25:A26"/>
    <mergeCell ref="I25:I26"/>
    <mergeCell ref="A27:A28"/>
    <mergeCell ref="I27:I28"/>
    <mergeCell ref="A17:A18"/>
    <mergeCell ref="I17:I18"/>
    <mergeCell ref="A19:A20"/>
    <mergeCell ref="I19:I20"/>
    <mergeCell ref="A21:A22"/>
    <mergeCell ref="I21:I22"/>
    <mergeCell ref="A11:A12"/>
    <mergeCell ref="I11:I12"/>
    <mergeCell ref="A13:A14"/>
    <mergeCell ref="I13:I14"/>
    <mergeCell ref="A15:A16"/>
    <mergeCell ref="I15:I16"/>
    <mergeCell ref="A5:A6"/>
    <mergeCell ref="I5:I6"/>
    <mergeCell ref="A7:A8"/>
    <mergeCell ref="I7:I8"/>
    <mergeCell ref="A9:A10"/>
    <mergeCell ref="I9:I10"/>
    <mergeCell ref="A1:H1"/>
    <mergeCell ref="I1:R1"/>
    <mergeCell ref="A2:A4"/>
    <mergeCell ref="B2:B4"/>
    <mergeCell ref="C2:H2"/>
    <mergeCell ref="I2:I4"/>
    <mergeCell ref="J2:R2"/>
    <mergeCell ref="D3:H3"/>
    <mergeCell ref="K3:R3"/>
  </mergeCells>
  <conditionalFormatting sqref="A6 A8 A10 A12 A14 A16 A18 A20 A22 A24 A26 A28 A30 A32 A34 A36">
    <cfRule type="cellIs" dxfId="292" priority="290" stopIfTrue="1" operator="lessThan">
      <formula>0.0005</formula>
    </cfRule>
    <cfRule type="cellIs" dxfId="291" priority="289" stopIfTrue="1" operator="equal">
      <formula>1</formula>
    </cfRule>
  </conditionalFormatting>
  <conditionalFormatting sqref="A38 I38">
    <cfRule type="cellIs" dxfId="290" priority="293" stopIfTrue="1" operator="lessThan">
      <formula>0.0005</formula>
    </cfRule>
    <cfRule type="cellIs" dxfId="289" priority="292" stopIfTrue="1" operator="equal">
      <formula>1</formula>
    </cfRule>
  </conditionalFormatting>
  <conditionalFormatting sqref="A5:I5">
    <cfRule type="cellIs" dxfId="288" priority="288" stopIfTrue="1" operator="equal">
      <formula>0</formula>
    </cfRule>
  </conditionalFormatting>
  <conditionalFormatting sqref="A9:I9">
    <cfRule type="cellIs" dxfId="287" priority="271" stopIfTrue="1" operator="equal">
      <formula>0</formula>
    </cfRule>
  </conditionalFormatting>
  <conditionalFormatting sqref="A11:I11">
    <cfRule type="cellIs" dxfId="286" priority="263" stopIfTrue="1" operator="equal">
      <formula>0</formula>
    </cfRule>
  </conditionalFormatting>
  <conditionalFormatting sqref="A13:I13">
    <cfRule type="cellIs" dxfId="285" priority="255" stopIfTrue="1" operator="equal">
      <formula>0</formula>
    </cfRule>
  </conditionalFormatting>
  <conditionalFormatting sqref="A15:I15">
    <cfRule type="cellIs" dxfId="284" priority="247" stopIfTrue="1" operator="equal">
      <formula>0</formula>
    </cfRule>
  </conditionalFormatting>
  <conditionalFormatting sqref="A17:I17">
    <cfRule type="cellIs" dxfId="283" priority="239" stopIfTrue="1" operator="equal">
      <formula>0</formula>
    </cfRule>
  </conditionalFormatting>
  <conditionalFormatting sqref="A19:I19">
    <cfRule type="cellIs" dxfId="282" priority="231" stopIfTrue="1" operator="equal">
      <formula>0</formula>
    </cfRule>
  </conditionalFormatting>
  <conditionalFormatting sqref="A21:I21">
    <cfRule type="cellIs" dxfId="281" priority="223" stopIfTrue="1" operator="equal">
      <formula>0</formula>
    </cfRule>
  </conditionalFormatting>
  <conditionalFormatting sqref="A23:I23">
    <cfRule type="cellIs" dxfId="280" priority="215" stopIfTrue="1" operator="equal">
      <formula>0</formula>
    </cfRule>
  </conditionalFormatting>
  <conditionalFormatting sqref="A25:I25">
    <cfRule type="cellIs" dxfId="279" priority="207" stopIfTrue="1" operator="equal">
      <formula>0</formula>
    </cfRule>
  </conditionalFormatting>
  <conditionalFormatting sqref="A27:I27">
    <cfRule type="cellIs" dxfId="278" priority="199" stopIfTrue="1" operator="equal">
      <formula>0</formula>
    </cfRule>
  </conditionalFormatting>
  <conditionalFormatting sqref="A29:I29">
    <cfRule type="cellIs" dxfId="277" priority="191" stopIfTrue="1" operator="equal">
      <formula>0</formula>
    </cfRule>
  </conditionalFormatting>
  <conditionalFormatting sqref="A31:I31">
    <cfRule type="cellIs" dxfId="276" priority="183" stopIfTrue="1" operator="equal">
      <formula>0</formula>
    </cfRule>
  </conditionalFormatting>
  <conditionalFormatting sqref="A33:I33">
    <cfRule type="cellIs" dxfId="275" priority="175" stopIfTrue="1" operator="equal">
      <formula>0</formula>
    </cfRule>
  </conditionalFormatting>
  <conditionalFormatting sqref="A35:I35">
    <cfRule type="cellIs" dxfId="274" priority="167" stopIfTrue="1" operator="equal">
      <formula>0</formula>
    </cfRule>
  </conditionalFormatting>
  <conditionalFormatting sqref="A37:I37">
    <cfRule type="cellIs" dxfId="273" priority="159" stopIfTrue="1" operator="equal">
      <formula>0</formula>
    </cfRule>
  </conditionalFormatting>
  <conditionalFormatting sqref="B6:H8">
    <cfRule type="cellIs" dxfId="272" priority="272" stopIfTrue="1" operator="equal">
      <formula>0</formula>
    </cfRule>
  </conditionalFormatting>
  <conditionalFormatting sqref="B10:H10">
    <cfRule type="cellIs" dxfId="271" priority="264" stopIfTrue="1" operator="equal">
      <formula>0</formula>
    </cfRule>
  </conditionalFormatting>
  <conditionalFormatting sqref="B12:H12">
    <cfRule type="cellIs" dxfId="270" priority="256" stopIfTrue="1" operator="equal">
      <formula>0</formula>
    </cfRule>
  </conditionalFormatting>
  <conditionalFormatting sqref="B14:H14">
    <cfRule type="cellIs" dxfId="269" priority="248" stopIfTrue="1" operator="equal">
      <formula>0</formula>
    </cfRule>
  </conditionalFormatting>
  <conditionalFormatting sqref="B16:H16">
    <cfRule type="cellIs" dxfId="268" priority="240" stopIfTrue="1" operator="equal">
      <formula>0</formula>
    </cfRule>
  </conditionalFormatting>
  <conditionalFormatting sqref="B18:H18">
    <cfRule type="cellIs" dxfId="267" priority="232" stopIfTrue="1" operator="equal">
      <formula>0</formula>
    </cfRule>
  </conditionalFormatting>
  <conditionalFormatting sqref="B20:H20">
    <cfRule type="cellIs" dxfId="266" priority="224" stopIfTrue="1" operator="equal">
      <formula>0</formula>
    </cfRule>
  </conditionalFormatting>
  <conditionalFormatting sqref="B22:H22">
    <cfRule type="cellIs" dxfId="265" priority="216" stopIfTrue="1" operator="equal">
      <formula>0</formula>
    </cfRule>
  </conditionalFormatting>
  <conditionalFormatting sqref="B24:H24">
    <cfRule type="cellIs" dxfId="264" priority="208" stopIfTrue="1" operator="equal">
      <formula>0</formula>
    </cfRule>
  </conditionalFormatting>
  <conditionalFormatting sqref="B26:H26">
    <cfRule type="cellIs" dxfId="263" priority="200" stopIfTrue="1" operator="equal">
      <formula>0</formula>
    </cfRule>
  </conditionalFormatting>
  <conditionalFormatting sqref="B28:H28">
    <cfRule type="cellIs" dxfId="262" priority="192" stopIfTrue="1" operator="equal">
      <formula>0</formula>
    </cfRule>
  </conditionalFormatting>
  <conditionalFormatting sqref="B30:H30">
    <cfRule type="cellIs" dxfId="261" priority="184" stopIfTrue="1" operator="equal">
      <formula>0</formula>
    </cfRule>
  </conditionalFormatting>
  <conditionalFormatting sqref="B32:H32">
    <cfRule type="cellIs" dxfId="260" priority="176" stopIfTrue="1" operator="equal">
      <formula>0</formula>
    </cfRule>
  </conditionalFormatting>
  <conditionalFormatting sqref="B34:H34">
    <cfRule type="cellIs" dxfId="259" priority="168" stopIfTrue="1" operator="equal">
      <formula>0</formula>
    </cfRule>
  </conditionalFormatting>
  <conditionalFormatting sqref="B36:H36">
    <cfRule type="cellIs" dxfId="258" priority="160" stopIfTrue="1" operator="equal">
      <formula>0</formula>
    </cfRule>
  </conditionalFormatting>
  <conditionalFormatting sqref="B38:H38">
    <cfRule type="cellIs" dxfId="257" priority="152" stopIfTrue="1" operator="equal">
      <formula>0</formula>
    </cfRule>
  </conditionalFormatting>
  <conditionalFormatting sqref="I6 I8 I10 I12 I14 I16 I18 I20 I22 I24 I26 I28 I30 I32 I34 I36">
    <cfRule type="cellIs" dxfId="256" priority="286" stopIfTrue="1" operator="equal">
      <formula>1</formula>
    </cfRule>
    <cfRule type="cellIs" dxfId="255" priority="287" stopIfTrue="1" operator="lessThan">
      <formula>0.0005</formula>
    </cfRule>
  </conditionalFormatting>
  <conditionalFormatting sqref="J5:J38">
    <cfRule type="cellIs" dxfId="254" priority="1" stopIfTrue="1" operator="equal">
      <formula>0</formula>
    </cfRule>
  </conditionalFormatting>
  <conditionalFormatting sqref="K6:R6">
    <cfRule type="cellIs" dxfId="253" priority="145" stopIfTrue="1" operator="equal">
      <formula>0</formula>
    </cfRule>
  </conditionalFormatting>
  <conditionalFormatting sqref="K8:R8">
    <cfRule type="cellIs" dxfId="252" priority="139" stopIfTrue="1" operator="equal">
      <formula>0</formula>
    </cfRule>
  </conditionalFormatting>
  <conditionalFormatting sqref="K10:R10">
    <cfRule type="cellIs" dxfId="251" priority="132" stopIfTrue="1" operator="equal">
      <formula>0</formula>
    </cfRule>
  </conditionalFormatting>
  <conditionalFormatting sqref="K12:R12">
    <cfRule type="cellIs" dxfId="250" priority="125" stopIfTrue="1" operator="equal">
      <formula>0</formula>
    </cfRule>
  </conditionalFormatting>
  <conditionalFormatting sqref="K14:R14">
    <cfRule type="cellIs" dxfId="249" priority="118" stopIfTrue="1" operator="equal">
      <formula>0</formula>
    </cfRule>
  </conditionalFormatting>
  <conditionalFormatting sqref="K16:R16">
    <cfRule type="cellIs" dxfId="248" priority="111" stopIfTrue="1" operator="equal">
      <formula>0</formula>
    </cfRule>
  </conditionalFormatting>
  <conditionalFormatting sqref="K18:R18">
    <cfRule type="cellIs" dxfId="247" priority="104" stopIfTrue="1" operator="equal">
      <formula>0</formula>
    </cfRule>
  </conditionalFormatting>
  <conditionalFormatting sqref="K20:R20">
    <cfRule type="cellIs" dxfId="246" priority="97" stopIfTrue="1" operator="equal">
      <formula>0</formula>
    </cfRule>
  </conditionalFormatting>
  <conditionalFormatting sqref="K22:R22">
    <cfRule type="cellIs" dxfId="245" priority="90" stopIfTrue="1" operator="equal">
      <formula>0</formula>
    </cfRule>
  </conditionalFormatting>
  <conditionalFormatting sqref="K24:R24">
    <cfRule type="cellIs" dxfId="244" priority="83" stopIfTrue="1" operator="equal">
      <formula>0</formula>
    </cfRule>
  </conditionalFormatting>
  <conditionalFormatting sqref="K26:R26">
    <cfRule type="cellIs" dxfId="243" priority="76" stopIfTrue="1" operator="equal">
      <formula>0</formula>
    </cfRule>
  </conditionalFormatting>
  <conditionalFormatting sqref="K28:R28">
    <cfRule type="cellIs" dxfId="242" priority="69" stopIfTrue="1" operator="equal">
      <formula>0</formula>
    </cfRule>
  </conditionalFormatting>
  <conditionalFormatting sqref="K30:R30">
    <cfRule type="cellIs" dxfId="241" priority="62" stopIfTrue="1" operator="equal">
      <formula>0</formula>
    </cfRule>
  </conditionalFormatting>
  <conditionalFormatting sqref="K32:R32">
    <cfRule type="cellIs" dxfId="240" priority="55" stopIfTrue="1" operator="equal">
      <formula>0</formula>
    </cfRule>
  </conditionalFormatting>
  <conditionalFormatting sqref="K34:R34">
    <cfRule type="cellIs" dxfId="239" priority="48" stopIfTrue="1" operator="equal">
      <formula>0</formula>
    </cfRule>
  </conditionalFormatting>
  <conditionalFormatting sqref="K36:R36">
    <cfRule type="cellIs" dxfId="238" priority="41" stopIfTrue="1" operator="equal">
      <formula>0</formula>
    </cfRule>
  </conditionalFormatting>
  <conditionalFormatting sqref="K38:R38">
    <cfRule type="cellIs" dxfId="237" priority="34" stopIfTrue="1" operator="equal">
      <formula>0</formula>
    </cfRule>
  </conditionalFormatting>
  <conditionalFormatting sqref="K5:IV5 K7:IV7">
    <cfRule type="cellIs" dxfId="236" priority="151" stopIfTrue="1" operator="equal">
      <formula>0</formula>
    </cfRule>
  </conditionalFormatting>
  <conditionalFormatting sqref="K9:IV9">
    <cfRule type="cellIs" dxfId="235" priority="138" stopIfTrue="1" operator="equal">
      <formula>0</formula>
    </cfRule>
  </conditionalFormatting>
  <conditionalFormatting sqref="K11:IV11">
    <cfRule type="cellIs" dxfId="234" priority="131" stopIfTrue="1" operator="equal">
      <formula>0</formula>
    </cfRule>
  </conditionalFormatting>
  <conditionalFormatting sqref="K13:IV13">
    <cfRule type="cellIs" dxfId="233" priority="124" stopIfTrue="1" operator="equal">
      <formula>0</formula>
    </cfRule>
  </conditionalFormatting>
  <conditionalFormatting sqref="K15:IV15">
    <cfRule type="cellIs" dxfId="232" priority="117" stopIfTrue="1" operator="equal">
      <formula>0</formula>
    </cfRule>
  </conditionalFormatting>
  <conditionalFormatting sqref="K17:IV17">
    <cfRule type="cellIs" dxfId="231" priority="110" stopIfTrue="1" operator="equal">
      <formula>0</formula>
    </cfRule>
  </conditionalFormatting>
  <conditionalFormatting sqref="K19:IV19">
    <cfRule type="cellIs" dxfId="230" priority="103" stopIfTrue="1" operator="equal">
      <formula>0</formula>
    </cfRule>
  </conditionalFormatting>
  <conditionalFormatting sqref="K21:IV21">
    <cfRule type="cellIs" dxfId="229" priority="96" stopIfTrue="1" operator="equal">
      <formula>0</formula>
    </cfRule>
  </conditionalFormatting>
  <conditionalFormatting sqref="K23:IV23">
    <cfRule type="cellIs" dxfId="228" priority="89" stopIfTrue="1" operator="equal">
      <formula>0</formula>
    </cfRule>
  </conditionalFormatting>
  <conditionalFormatting sqref="K25:IV25">
    <cfRule type="cellIs" dxfId="227" priority="82" stopIfTrue="1" operator="equal">
      <formula>0</formula>
    </cfRule>
  </conditionalFormatting>
  <conditionalFormatting sqref="K27:IV27">
    <cfRule type="cellIs" dxfId="226" priority="75" stopIfTrue="1" operator="equal">
      <formula>0</formula>
    </cfRule>
  </conditionalFormatting>
  <conditionalFormatting sqref="K29:IV29">
    <cfRule type="cellIs" dxfId="225" priority="68" stopIfTrue="1" operator="equal">
      <formula>0</formula>
    </cfRule>
  </conditionalFormatting>
  <conditionalFormatting sqref="K31:IV31">
    <cfRule type="cellIs" dxfId="224" priority="61" stopIfTrue="1" operator="equal">
      <formula>0</formula>
    </cfRule>
  </conditionalFormatting>
  <conditionalFormatting sqref="K33:IV33">
    <cfRule type="cellIs" dxfId="223" priority="54" stopIfTrue="1" operator="equal">
      <formula>0</formula>
    </cfRule>
  </conditionalFormatting>
  <conditionalFormatting sqref="K35:IV35">
    <cfRule type="cellIs" dxfId="222" priority="47" stopIfTrue="1" operator="equal">
      <formula>0</formula>
    </cfRule>
  </conditionalFormatting>
  <conditionalFormatting sqref="K37:IV37">
    <cfRule type="cellIs" dxfId="221" priority="40" stopIfTrue="1" operator="equal">
      <formula>0</formula>
    </cfRule>
  </conditionalFormatting>
  <conditionalFormatting sqref="S6:IV6 S8:IV8 S10:IV10 S12:IV12 S14:IV14 S16:IV16 S18:IV18 S20:IV20 S22:IV22 S24:IV24 S26:IV26 S28:IV28 S30:IV30 S32:IV32 S34:IV34 S36:IV36 S38:IV38">
    <cfRule type="cellIs" dxfId="220" priority="731" stopIfTrue="1" operator="equal">
      <formula>1</formula>
    </cfRule>
    <cfRule type="cellIs" dxfId="219" priority="732" stopIfTrue="1" operator="lessThan">
      <formula>0.0005</formula>
    </cfRule>
  </conditionalFormatting>
  <hyperlinks>
    <hyperlink ref="D43" r:id="rId1" xr:uid="{BC1ED20A-03E1-45A1-9C74-EB24FF2DC4F1}"/>
    <hyperlink ref="D43:F43" r:id="rId2" display="http://dx.doi.org/10.4232/1.14582 " xr:uid="{60A63AD9-7B46-4218-B963-D3A26EB8763F}"/>
    <hyperlink ref="A45" r:id="rId3" display="Publikation und Tabellen stehen unter der Lizenz CC BY-SA DEED 4.0." xr:uid="{407E8083-F54A-47BF-BC7B-80E69561B222}"/>
    <hyperlink ref="L43" r:id="rId4" xr:uid="{14AD55A6-ACED-4AD7-A83C-BB58347A055C}"/>
    <hyperlink ref="L43:N43" r:id="rId5" display="http://dx.doi.org/10.4232/1.14582 " xr:uid="{4EB67F6E-2A5C-4422-B03B-3F2F2857848D}"/>
    <hyperlink ref="I45" r:id="rId6" display="Publikation und Tabellen stehen unter der Lizenz CC BY-SA DEED 4.0." xr:uid="{7586BEF5-D660-4EFB-B61F-C3E382025B97}"/>
  </hyperlinks>
  <pageMargins left="0.78740157480314965" right="0.78740157480314965" top="0.98425196850393704" bottom="0.98425196850393704" header="0.51181102362204722" footer="0.51181102362204722"/>
  <pageSetup paperSize="9" scale="78" orientation="portrait" r:id="rId7"/>
  <headerFooter scaleWithDoc="0" alignWithMargins="0"/>
  <colBreaks count="2" manualBreakCount="2">
    <brk id="8" max="44" man="1"/>
    <brk id="19" max="39" man="1"/>
  </colBreaks>
  <legacyDrawingHF r:id="rId8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0466-8DF5-43E6-856B-DE80F3ABC896}">
  <dimension ref="A1:AB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9.140625" customWidth="1"/>
    <col min="23" max="23" width="8.42578125" customWidth="1"/>
    <col min="24" max="24" width="7.7109375" style="4" customWidth="1"/>
    <col min="25" max="25" width="8.42578125" style="4" customWidth="1"/>
    <col min="26" max="26" width="8.5703125" style="4" customWidth="1"/>
  </cols>
  <sheetData>
    <row r="1" spans="1:28" s="3" customFormat="1" ht="39.950000000000003" customHeight="1" thickBot="1" x14ac:dyDescent="0.25">
      <c r="A1" s="730" t="str">
        <f>"Tabelle 17: Einzelveranstaltungen, Unterrichtsstunden und Teilnehmende nach Ländern und Programmbereichen " &amp;Hilfswerte!B1</f>
        <v>Tabelle 17: Einzelveranstaltungen, Unterrichtsstunden und Teilnehmende nach Ländern und Programmbereichen 2019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48" t="str">
        <f>"noch Tabelle 17: Einzelveranstaltungen, Unterrichtsstunden und Teilnehmende nach Ländern und Programmbereichen " &amp;Hilfswerte!B1</f>
        <v>noch Tabelle 17: Einzelveranstaltungen, Unterrichtsstunden und Teilnehmende nach Ländern und Programmbereichen 2019</v>
      </c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82"/>
      <c r="AB1" s="82"/>
    </row>
    <row r="2" spans="1:28" s="3" customFormat="1" ht="25.5" customHeight="1" x14ac:dyDescent="0.2">
      <c r="A2" s="941" t="s">
        <v>14</v>
      </c>
      <c r="B2" s="981" t="s">
        <v>323</v>
      </c>
      <c r="C2" s="982"/>
      <c r="D2" s="982"/>
      <c r="E2" s="946" t="s">
        <v>59</v>
      </c>
      <c r="F2" s="946"/>
      <c r="G2" s="946"/>
      <c r="H2" s="946"/>
      <c r="I2" s="946"/>
      <c r="J2" s="946"/>
      <c r="K2" s="946"/>
      <c r="L2" s="946"/>
      <c r="M2" s="947"/>
      <c r="N2" s="941" t="s">
        <v>14</v>
      </c>
      <c r="O2" s="945" t="s">
        <v>59</v>
      </c>
      <c r="P2" s="946"/>
      <c r="Q2" s="946"/>
      <c r="R2" s="946"/>
      <c r="S2" s="946"/>
      <c r="T2" s="946"/>
      <c r="U2" s="946"/>
      <c r="V2" s="946"/>
      <c r="W2" s="946"/>
      <c r="X2" s="946"/>
      <c r="Y2" s="946"/>
      <c r="Z2" s="947"/>
    </row>
    <row r="3" spans="1:28" s="3" customFormat="1" ht="39.75" customHeight="1" x14ac:dyDescent="0.2">
      <c r="A3" s="942"/>
      <c r="B3" s="1033"/>
      <c r="C3" s="1034"/>
      <c r="D3" s="1034"/>
      <c r="E3" s="1029" t="s">
        <v>113</v>
      </c>
      <c r="F3" s="1030"/>
      <c r="G3" s="1031"/>
      <c r="H3" s="1029" t="s">
        <v>303</v>
      </c>
      <c r="I3" s="1030"/>
      <c r="J3" s="1031"/>
      <c r="K3" s="1029" t="s">
        <v>21</v>
      </c>
      <c r="L3" s="1030"/>
      <c r="M3" s="1032"/>
      <c r="N3" s="942"/>
      <c r="O3" s="1029" t="s">
        <v>22</v>
      </c>
      <c r="P3" s="1030"/>
      <c r="Q3" s="1031"/>
      <c r="R3" s="1029" t="s">
        <v>421</v>
      </c>
      <c r="S3" s="1030"/>
      <c r="T3" s="1031"/>
      <c r="U3" s="1029" t="s">
        <v>42</v>
      </c>
      <c r="V3" s="1030"/>
      <c r="W3" s="1031"/>
      <c r="X3" s="1029" t="s">
        <v>43</v>
      </c>
      <c r="Y3" s="1030"/>
      <c r="Z3" s="1032"/>
    </row>
    <row r="4" spans="1:28" ht="35.25" customHeight="1" x14ac:dyDescent="0.2">
      <c r="A4" s="943"/>
      <c r="B4" s="17" t="s">
        <v>404</v>
      </c>
      <c r="C4" s="17" t="s">
        <v>325</v>
      </c>
      <c r="D4" s="17" t="s">
        <v>403</v>
      </c>
      <c r="E4" s="17" t="s">
        <v>404</v>
      </c>
      <c r="F4" s="17" t="s">
        <v>325</v>
      </c>
      <c r="G4" s="17" t="s">
        <v>403</v>
      </c>
      <c r="H4" s="17" t="s">
        <v>404</v>
      </c>
      <c r="I4" s="17" t="s">
        <v>325</v>
      </c>
      <c r="J4" s="17" t="s">
        <v>403</v>
      </c>
      <c r="K4" s="17" t="s">
        <v>404</v>
      </c>
      <c r="L4" s="17" t="s">
        <v>325</v>
      </c>
      <c r="M4" s="19" t="s">
        <v>403</v>
      </c>
      <c r="N4" s="943"/>
      <c r="O4" s="17" t="s">
        <v>404</v>
      </c>
      <c r="P4" s="17" t="s">
        <v>325</v>
      </c>
      <c r="Q4" s="17" t="s">
        <v>403</v>
      </c>
      <c r="R4" s="17" t="s">
        <v>404</v>
      </c>
      <c r="S4" s="17" t="s">
        <v>325</v>
      </c>
      <c r="T4" s="17" t="s">
        <v>403</v>
      </c>
      <c r="U4" s="17" t="s">
        <v>404</v>
      </c>
      <c r="V4" s="17" t="s">
        <v>325</v>
      </c>
      <c r="W4" s="17" t="s">
        <v>403</v>
      </c>
      <c r="X4" s="17" t="s">
        <v>404</v>
      </c>
      <c r="Y4" s="17" t="s">
        <v>325</v>
      </c>
      <c r="Z4" s="19" t="s">
        <v>403</v>
      </c>
    </row>
    <row r="5" spans="1:28" s="80" customFormat="1" ht="12.75" customHeight="1" x14ac:dyDescent="0.2">
      <c r="A5" s="739" t="s">
        <v>79</v>
      </c>
      <c r="B5" s="352">
        <v>14954</v>
      </c>
      <c r="C5" s="353">
        <v>33313</v>
      </c>
      <c r="D5" s="354">
        <v>475627</v>
      </c>
      <c r="E5" s="353">
        <v>6757</v>
      </c>
      <c r="F5" s="353">
        <v>15524</v>
      </c>
      <c r="G5" s="354">
        <v>224032</v>
      </c>
      <c r="H5" s="353">
        <v>3876</v>
      </c>
      <c r="I5" s="353">
        <v>8973</v>
      </c>
      <c r="J5" s="354">
        <v>167173</v>
      </c>
      <c r="K5" s="353">
        <v>2409</v>
      </c>
      <c r="L5" s="353">
        <v>5041</v>
      </c>
      <c r="M5" s="363">
        <v>54643</v>
      </c>
      <c r="N5" s="739" t="s">
        <v>79</v>
      </c>
      <c r="O5" s="352">
        <v>878</v>
      </c>
      <c r="P5" s="353">
        <v>1966</v>
      </c>
      <c r="Q5" s="354">
        <v>14858</v>
      </c>
      <c r="R5" s="353">
        <v>904</v>
      </c>
      <c r="S5" s="353">
        <v>1523</v>
      </c>
      <c r="T5" s="354">
        <v>12169</v>
      </c>
      <c r="U5" s="353">
        <v>86</v>
      </c>
      <c r="V5" s="353">
        <v>208</v>
      </c>
      <c r="W5" s="354">
        <v>2045</v>
      </c>
      <c r="X5" s="353">
        <v>44</v>
      </c>
      <c r="Y5" s="353">
        <v>78</v>
      </c>
      <c r="Z5" s="363">
        <v>707</v>
      </c>
    </row>
    <row r="6" spans="1:28" s="80" customFormat="1" ht="12.75" customHeight="1" x14ac:dyDescent="0.2">
      <c r="A6" s="740"/>
      <c r="B6" s="356">
        <v>1</v>
      </c>
      <c r="C6" s="357">
        <v>1</v>
      </c>
      <c r="D6" s="358">
        <v>1</v>
      </c>
      <c r="E6" s="99">
        <v>0.45184999999999997</v>
      </c>
      <c r="F6" s="99">
        <v>0.46600000000000003</v>
      </c>
      <c r="G6" s="359">
        <v>0.47101999999999999</v>
      </c>
      <c r="H6" s="99">
        <v>0.25918999999999998</v>
      </c>
      <c r="I6" s="99">
        <v>0.26934999999999998</v>
      </c>
      <c r="J6" s="359">
        <v>0.35148000000000001</v>
      </c>
      <c r="K6" s="99">
        <v>0.16109000000000001</v>
      </c>
      <c r="L6" s="99">
        <v>0.15132000000000001</v>
      </c>
      <c r="M6" s="360">
        <v>0.11489000000000001</v>
      </c>
      <c r="N6" s="740"/>
      <c r="O6" s="95">
        <v>5.8709999999999998E-2</v>
      </c>
      <c r="P6" s="99">
        <v>5.9020000000000003E-2</v>
      </c>
      <c r="Q6" s="359">
        <v>3.124E-2</v>
      </c>
      <c r="R6" s="99">
        <v>6.0449999999999997E-2</v>
      </c>
      <c r="S6" s="99">
        <v>4.5719999999999997E-2</v>
      </c>
      <c r="T6" s="359">
        <v>2.5590000000000002E-2</v>
      </c>
      <c r="U6" s="99">
        <v>5.7499999999999999E-3</v>
      </c>
      <c r="V6" s="99">
        <v>6.2399999999999999E-3</v>
      </c>
      <c r="W6" s="359">
        <v>4.3E-3</v>
      </c>
      <c r="X6" s="99">
        <v>2.9399999999999999E-3</v>
      </c>
      <c r="Y6" s="99">
        <v>2.3400000000000001E-3</v>
      </c>
      <c r="Z6" s="360">
        <v>1.49E-3</v>
      </c>
    </row>
    <row r="7" spans="1:28" s="80" customFormat="1" ht="12.75" customHeight="1" x14ac:dyDescent="0.2">
      <c r="A7" s="740" t="s">
        <v>80</v>
      </c>
      <c r="B7" s="361">
        <v>34006</v>
      </c>
      <c r="C7" s="142">
        <v>67910</v>
      </c>
      <c r="D7" s="362">
        <v>702062</v>
      </c>
      <c r="E7" s="142">
        <v>17392</v>
      </c>
      <c r="F7" s="142">
        <v>34756</v>
      </c>
      <c r="G7" s="362">
        <v>411625</v>
      </c>
      <c r="H7" s="142">
        <v>8394</v>
      </c>
      <c r="I7" s="142">
        <v>16718</v>
      </c>
      <c r="J7" s="362">
        <v>167669</v>
      </c>
      <c r="K7" s="142">
        <v>6306</v>
      </c>
      <c r="L7" s="142">
        <v>12608</v>
      </c>
      <c r="M7" s="363">
        <v>103168</v>
      </c>
      <c r="N7" s="740" t="s">
        <v>80</v>
      </c>
      <c r="O7" s="361">
        <v>870</v>
      </c>
      <c r="P7" s="142">
        <v>1740</v>
      </c>
      <c r="Q7" s="362">
        <v>9098</v>
      </c>
      <c r="R7" s="142">
        <v>914</v>
      </c>
      <c r="S7" s="142">
        <v>1828</v>
      </c>
      <c r="T7" s="362">
        <v>8679</v>
      </c>
      <c r="U7" s="142">
        <v>52</v>
      </c>
      <c r="V7" s="142">
        <v>104</v>
      </c>
      <c r="W7" s="362">
        <v>919</v>
      </c>
      <c r="X7" s="142">
        <v>78</v>
      </c>
      <c r="Y7" s="142">
        <v>156</v>
      </c>
      <c r="Z7" s="363">
        <v>904</v>
      </c>
    </row>
    <row r="8" spans="1:28" s="80" customFormat="1" ht="12.75" customHeight="1" x14ac:dyDescent="0.2">
      <c r="A8" s="740"/>
      <c r="B8" s="356">
        <v>1</v>
      </c>
      <c r="C8" s="357">
        <v>1</v>
      </c>
      <c r="D8" s="358">
        <v>1</v>
      </c>
      <c r="E8" s="99">
        <v>0.51144000000000001</v>
      </c>
      <c r="F8" s="99">
        <v>0.51180000000000003</v>
      </c>
      <c r="G8" s="359">
        <v>0.58631</v>
      </c>
      <c r="H8" s="99">
        <v>0.24684</v>
      </c>
      <c r="I8" s="99">
        <v>0.24618000000000001</v>
      </c>
      <c r="J8" s="359">
        <v>0.23882</v>
      </c>
      <c r="K8" s="99">
        <v>0.18543999999999999</v>
      </c>
      <c r="L8" s="99">
        <v>0.18565999999999999</v>
      </c>
      <c r="M8" s="360">
        <v>0.14695</v>
      </c>
      <c r="N8" s="740"/>
      <c r="O8" s="95">
        <v>2.5579999999999999E-2</v>
      </c>
      <c r="P8" s="99">
        <v>2.562E-2</v>
      </c>
      <c r="Q8" s="359">
        <v>1.2959999999999999E-2</v>
      </c>
      <c r="R8" s="99">
        <v>2.6880000000000001E-2</v>
      </c>
      <c r="S8" s="99">
        <v>2.6919999999999999E-2</v>
      </c>
      <c r="T8" s="359">
        <v>1.2359999999999999E-2</v>
      </c>
      <c r="U8" s="99">
        <v>1.5299999999999999E-3</v>
      </c>
      <c r="V8" s="99">
        <v>1.5299999999999999E-3</v>
      </c>
      <c r="W8" s="359">
        <v>1.31E-3</v>
      </c>
      <c r="X8" s="99">
        <v>2.2899999999999999E-3</v>
      </c>
      <c r="Y8" s="99">
        <v>2.3E-3</v>
      </c>
      <c r="Z8" s="360">
        <v>1.2899999999999999E-3</v>
      </c>
    </row>
    <row r="9" spans="1:28" s="80" customFormat="1" ht="12.75" customHeight="1" x14ac:dyDescent="0.2">
      <c r="A9" s="740" t="s">
        <v>81</v>
      </c>
      <c r="B9" s="361">
        <v>1012</v>
      </c>
      <c r="C9" s="142">
        <v>2460</v>
      </c>
      <c r="D9" s="414">
        <v>14726</v>
      </c>
      <c r="E9" s="142">
        <v>389</v>
      </c>
      <c r="F9" s="142">
        <v>1101</v>
      </c>
      <c r="G9" s="362">
        <v>6303</v>
      </c>
      <c r="H9" s="142">
        <v>96</v>
      </c>
      <c r="I9" s="142">
        <v>204</v>
      </c>
      <c r="J9" s="362">
        <v>3290</v>
      </c>
      <c r="K9" s="142">
        <v>205</v>
      </c>
      <c r="L9" s="142">
        <v>360</v>
      </c>
      <c r="M9" s="363">
        <v>2302</v>
      </c>
      <c r="N9" s="740" t="s">
        <v>81</v>
      </c>
      <c r="O9" s="361">
        <v>192</v>
      </c>
      <c r="P9" s="142">
        <v>531</v>
      </c>
      <c r="Q9" s="414">
        <v>1663</v>
      </c>
      <c r="R9" s="142">
        <v>69</v>
      </c>
      <c r="S9" s="142">
        <v>153</v>
      </c>
      <c r="T9" s="362">
        <v>506</v>
      </c>
      <c r="U9" s="142">
        <v>1</v>
      </c>
      <c r="V9" s="142">
        <v>3</v>
      </c>
      <c r="W9" s="362">
        <v>6</v>
      </c>
      <c r="X9" s="142">
        <v>60</v>
      </c>
      <c r="Y9" s="142">
        <v>108</v>
      </c>
      <c r="Z9" s="363">
        <v>656</v>
      </c>
    </row>
    <row r="10" spans="1:28" s="80" customFormat="1" ht="12.75" customHeight="1" x14ac:dyDescent="0.2">
      <c r="A10" s="740"/>
      <c r="B10" s="356">
        <v>1</v>
      </c>
      <c r="C10" s="357">
        <v>1</v>
      </c>
      <c r="D10" s="358">
        <v>1</v>
      </c>
      <c r="E10" s="99">
        <v>0.38439000000000001</v>
      </c>
      <c r="F10" s="99">
        <v>0.44756000000000001</v>
      </c>
      <c r="G10" s="359">
        <v>0.42802000000000001</v>
      </c>
      <c r="H10" s="99">
        <v>9.486E-2</v>
      </c>
      <c r="I10" s="99">
        <v>8.2930000000000004E-2</v>
      </c>
      <c r="J10" s="359">
        <v>0.22341</v>
      </c>
      <c r="K10" s="99">
        <v>0.20257</v>
      </c>
      <c r="L10" s="99">
        <v>0.14634</v>
      </c>
      <c r="M10" s="360">
        <v>0.15631999999999999</v>
      </c>
      <c r="N10" s="740"/>
      <c r="O10" s="95">
        <v>0.18972</v>
      </c>
      <c r="P10" s="99">
        <v>0.21584999999999999</v>
      </c>
      <c r="Q10" s="359">
        <v>0.11293</v>
      </c>
      <c r="R10" s="99">
        <v>6.8180000000000004E-2</v>
      </c>
      <c r="S10" s="99">
        <v>6.2199999999999998E-2</v>
      </c>
      <c r="T10" s="359">
        <v>3.4360000000000002E-2</v>
      </c>
      <c r="U10" s="99">
        <v>9.8999999999999999E-4</v>
      </c>
      <c r="V10" s="99">
        <v>1.2199999999999999E-3</v>
      </c>
      <c r="W10" s="359">
        <v>4.0999999999999999E-4</v>
      </c>
      <c r="X10" s="99">
        <v>5.9290000000000002E-2</v>
      </c>
      <c r="Y10" s="99">
        <v>4.3900000000000002E-2</v>
      </c>
      <c r="Z10" s="360">
        <v>4.4549999999999999E-2</v>
      </c>
    </row>
    <row r="11" spans="1:28" s="80" customFormat="1" ht="12.75" customHeight="1" x14ac:dyDescent="0.2">
      <c r="A11" s="740" t="s">
        <v>82</v>
      </c>
      <c r="B11" s="361">
        <v>1129</v>
      </c>
      <c r="C11" s="142">
        <v>2675</v>
      </c>
      <c r="D11" s="362">
        <v>15854</v>
      </c>
      <c r="E11" s="142">
        <v>474</v>
      </c>
      <c r="F11" s="142">
        <v>1126</v>
      </c>
      <c r="G11" s="362">
        <v>7560</v>
      </c>
      <c r="H11" s="142">
        <v>198</v>
      </c>
      <c r="I11" s="142">
        <v>535</v>
      </c>
      <c r="J11" s="362">
        <v>2761</v>
      </c>
      <c r="K11" s="142">
        <v>172</v>
      </c>
      <c r="L11" s="142">
        <v>350</v>
      </c>
      <c r="M11" s="363">
        <v>1890</v>
      </c>
      <c r="N11" s="740" t="s">
        <v>82</v>
      </c>
      <c r="O11" s="361">
        <v>36</v>
      </c>
      <c r="P11" s="142">
        <v>78</v>
      </c>
      <c r="Q11" s="362">
        <v>542</v>
      </c>
      <c r="R11" s="142">
        <v>67</v>
      </c>
      <c r="S11" s="142">
        <v>222</v>
      </c>
      <c r="T11" s="362">
        <v>561</v>
      </c>
      <c r="U11" s="142">
        <v>0</v>
      </c>
      <c r="V11" s="142">
        <v>0</v>
      </c>
      <c r="W11" s="362">
        <v>0</v>
      </c>
      <c r="X11" s="142">
        <v>182</v>
      </c>
      <c r="Y11" s="142">
        <v>364</v>
      </c>
      <c r="Z11" s="363">
        <v>2540</v>
      </c>
    </row>
    <row r="12" spans="1:28" s="80" customFormat="1" ht="12.75" customHeight="1" x14ac:dyDescent="0.2">
      <c r="A12" s="740"/>
      <c r="B12" s="356">
        <v>1</v>
      </c>
      <c r="C12" s="357">
        <v>1</v>
      </c>
      <c r="D12" s="358">
        <v>1</v>
      </c>
      <c r="E12" s="99">
        <v>0.41983999999999999</v>
      </c>
      <c r="F12" s="99">
        <v>0.42093000000000003</v>
      </c>
      <c r="G12" s="359">
        <v>0.47685</v>
      </c>
      <c r="H12" s="99">
        <v>0.17538000000000001</v>
      </c>
      <c r="I12" s="99">
        <v>0.2</v>
      </c>
      <c r="J12" s="359">
        <v>0.17415</v>
      </c>
      <c r="K12" s="99">
        <v>0.15235000000000001</v>
      </c>
      <c r="L12" s="99">
        <v>0.13084000000000001</v>
      </c>
      <c r="M12" s="360">
        <v>0.11921</v>
      </c>
      <c r="N12" s="740"/>
      <c r="O12" s="95">
        <v>3.1890000000000002E-2</v>
      </c>
      <c r="P12" s="99">
        <v>2.9159999999999998E-2</v>
      </c>
      <c r="Q12" s="359">
        <v>3.4189999999999998E-2</v>
      </c>
      <c r="R12" s="99">
        <v>5.9339999999999997E-2</v>
      </c>
      <c r="S12" s="99">
        <v>8.2989999999999994E-2</v>
      </c>
      <c r="T12" s="359">
        <v>3.5389999999999998E-2</v>
      </c>
      <c r="U12" s="99" t="s">
        <v>498</v>
      </c>
      <c r="V12" s="99" t="s">
        <v>498</v>
      </c>
      <c r="W12" s="359" t="s">
        <v>498</v>
      </c>
      <c r="X12" s="99">
        <v>0.16120000000000001</v>
      </c>
      <c r="Y12" s="99">
        <v>0.13607</v>
      </c>
      <c r="Z12" s="360">
        <v>0.16020999999999999</v>
      </c>
    </row>
    <row r="13" spans="1:28" s="80" customFormat="1" ht="12.75" customHeight="1" x14ac:dyDescent="0.2">
      <c r="A13" s="740" t="s">
        <v>83</v>
      </c>
      <c r="B13" s="361">
        <v>511</v>
      </c>
      <c r="C13" s="142">
        <v>1392</v>
      </c>
      <c r="D13" s="362">
        <v>11130</v>
      </c>
      <c r="E13" s="142">
        <v>343</v>
      </c>
      <c r="F13" s="142">
        <v>915</v>
      </c>
      <c r="G13" s="362">
        <v>7325</v>
      </c>
      <c r="H13" s="142">
        <v>45</v>
      </c>
      <c r="I13" s="142">
        <v>113</v>
      </c>
      <c r="J13" s="362">
        <v>2002</v>
      </c>
      <c r="K13" s="142">
        <v>49</v>
      </c>
      <c r="L13" s="142">
        <v>141</v>
      </c>
      <c r="M13" s="363">
        <v>522</v>
      </c>
      <c r="N13" s="740" t="s">
        <v>83</v>
      </c>
      <c r="O13" s="361">
        <v>38</v>
      </c>
      <c r="P13" s="142">
        <v>106</v>
      </c>
      <c r="Q13" s="362">
        <v>643</v>
      </c>
      <c r="R13" s="142">
        <v>26</v>
      </c>
      <c r="S13" s="142">
        <v>87</v>
      </c>
      <c r="T13" s="362">
        <v>483</v>
      </c>
      <c r="U13" s="142">
        <v>10</v>
      </c>
      <c r="V13" s="142">
        <v>30</v>
      </c>
      <c r="W13" s="362">
        <v>155</v>
      </c>
      <c r="X13" s="142">
        <v>0</v>
      </c>
      <c r="Y13" s="142">
        <v>0</v>
      </c>
      <c r="Z13" s="363">
        <v>0</v>
      </c>
    </row>
    <row r="14" spans="1:28" s="80" customFormat="1" ht="12.75" customHeight="1" x14ac:dyDescent="0.2">
      <c r="A14" s="740"/>
      <c r="B14" s="356">
        <v>1</v>
      </c>
      <c r="C14" s="357">
        <v>1</v>
      </c>
      <c r="D14" s="358">
        <v>1</v>
      </c>
      <c r="E14" s="99">
        <v>0.67122999999999999</v>
      </c>
      <c r="F14" s="99">
        <v>0.65732999999999997</v>
      </c>
      <c r="G14" s="359">
        <v>0.65812999999999999</v>
      </c>
      <c r="H14" s="99">
        <v>8.8059999999999999E-2</v>
      </c>
      <c r="I14" s="99">
        <v>8.1180000000000002E-2</v>
      </c>
      <c r="J14" s="359">
        <v>0.17987</v>
      </c>
      <c r="K14" s="99">
        <v>9.5890000000000003E-2</v>
      </c>
      <c r="L14" s="99">
        <v>0.10129000000000001</v>
      </c>
      <c r="M14" s="360">
        <v>4.6899999999999997E-2</v>
      </c>
      <c r="N14" s="740"/>
      <c r="O14" s="95">
        <v>7.4359999999999996E-2</v>
      </c>
      <c r="P14" s="99">
        <v>7.6149999999999995E-2</v>
      </c>
      <c r="Q14" s="359">
        <v>5.7770000000000002E-2</v>
      </c>
      <c r="R14" s="99">
        <v>5.0880000000000002E-2</v>
      </c>
      <c r="S14" s="99">
        <v>6.25E-2</v>
      </c>
      <c r="T14" s="359">
        <v>4.3400000000000001E-2</v>
      </c>
      <c r="U14" s="99">
        <v>1.9570000000000001E-2</v>
      </c>
      <c r="V14" s="99">
        <v>2.155E-2</v>
      </c>
      <c r="W14" s="359">
        <v>1.393E-2</v>
      </c>
      <c r="X14" s="99" t="s">
        <v>498</v>
      </c>
      <c r="Y14" s="99" t="s">
        <v>498</v>
      </c>
      <c r="Z14" s="360" t="s">
        <v>498</v>
      </c>
    </row>
    <row r="15" spans="1:28" s="80" customFormat="1" ht="12.75" customHeight="1" x14ac:dyDescent="0.2">
      <c r="A15" s="740" t="s">
        <v>84</v>
      </c>
      <c r="B15" s="361">
        <v>96</v>
      </c>
      <c r="C15" s="142">
        <v>235</v>
      </c>
      <c r="D15" s="362">
        <v>1860</v>
      </c>
      <c r="E15" s="142">
        <v>65</v>
      </c>
      <c r="F15" s="142">
        <v>149</v>
      </c>
      <c r="G15" s="362">
        <v>1059</v>
      </c>
      <c r="H15" s="142">
        <v>19</v>
      </c>
      <c r="I15" s="142">
        <v>57</v>
      </c>
      <c r="J15" s="362">
        <v>420</v>
      </c>
      <c r="K15" s="142">
        <v>1</v>
      </c>
      <c r="L15" s="142">
        <v>3</v>
      </c>
      <c r="M15" s="363">
        <v>5</v>
      </c>
      <c r="N15" s="740" t="s">
        <v>84</v>
      </c>
      <c r="O15" s="361">
        <v>1</v>
      </c>
      <c r="P15" s="142">
        <v>3</v>
      </c>
      <c r="Q15" s="362">
        <v>72</v>
      </c>
      <c r="R15" s="142">
        <v>10</v>
      </c>
      <c r="S15" s="142">
        <v>23</v>
      </c>
      <c r="T15" s="362">
        <v>304</v>
      </c>
      <c r="U15" s="142">
        <v>0</v>
      </c>
      <c r="V15" s="142">
        <v>0</v>
      </c>
      <c r="W15" s="362">
        <v>0</v>
      </c>
      <c r="X15" s="142">
        <v>0</v>
      </c>
      <c r="Y15" s="142">
        <v>0</v>
      </c>
      <c r="Z15" s="363">
        <v>0</v>
      </c>
    </row>
    <row r="16" spans="1:28" s="80" customFormat="1" ht="12.75" customHeight="1" x14ac:dyDescent="0.2">
      <c r="A16" s="740"/>
      <c r="B16" s="356">
        <v>1</v>
      </c>
      <c r="C16" s="357">
        <v>1</v>
      </c>
      <c r="D16" s="358">
        <v>1</v>
      </c>
      <c r="E16" s="99">
        <v>0.67708000000000002</v>
      </c>
      <c r="F16" s="99">
        <v>0.63404000000000005</v>
      </c>
      <c r="G16" s="359">
        <v>0.56935000000000002</v>
      </c>
      <c r="H16" s="99">
        <v>0.19792000000000001</v>
      </c>
      <c r="I16" s="99">
        <v>0.24254999999999999</v>
      </c>
      <c r="J16" s="359">
        <v>0.22581000000000001</v>
      </c>
      <c r="K16" s="99">
        <v>1.042E-2</v>
      </c>
      <c r="L16" s="99">
        <v>1.277E-2</v>
      </c>
      <c r="M16" s="360">
        <v>2.6900000000000001E-3</v>
      </c>
      <c r="N16" s="740"/>
      <c r="O16" s="95">
        <v>1.042E-2</v>
      </c>
      <c r="P16" s="99">
        <v>1.277E-2</v>
      </c>
      <c r="Q16" s="359">
        <v>3.8710000000000001E-2</v>
      </c>
      <c r="R16" s="99">
        <v>0.10417</v>
      </c>
      <c r="S16" s="99">
        <v>9.7869999999999999E-2</v>
      </c>
      <c r="T16" s="359">
        <v>0.16344</v>
      </c>
      <c r="U16" s="99" t="s">
        <v>498</v>
      </c>
      <c r="V16" s="99" t="s">
        <v>498</v>
      </c>
      <c r="W16" s="359" t="s">
        <v>498</v>
      </c>
      <c r="X16" s="99" t="s">
        <v>498</v>
      </c>
      <c r="Y16" s="99" t="s">
        <v>498</v>
      </c>
      <c r="Z16" s="360" t="s">
        <v>498</v>
      </c>
      <c r="AA16" s="89"/>
    </row>
    <row r="17" spans="1:26" s="80" customFormat="1" ht="12.75" customHeight="1" x14ac:dyDescent="0.2">
      <c r="A17" s="740" t="s">
        <v>85</v>
      </c>
      <c r="B17" s="361">
        <v>2578</v>
      </c>
      <c r="C17" s="142">
        <v>7357</v>
      </c>
      <c r="D17" s="362">
        <v>59789</v>
      </c>
      <c r="E17" s="142">
        <v>1186</v>
      </c>
      <c r="F17" s="142">
        <v>3493</v>
      </c>
      <c r="G17" s="362">
        <v>25324</v>
      </c>
      <c r="H17" s="142">
        <v>507</v>
      </c>
      <c r="I17" s="142">
        <v>1306</v>
      </c>
      <c r="J17" s="362">
        <v>21911</v>
      </c>
      <c r="K17" s="142">
        <v>481</v>
      </c>
      <c r="L17" s="142">
        <v>1527</v>
      </c>
      <c r="M17" s="363">
        <v>8011</v>
      </c>
      <c r="N17" s="740" t="s">
        <v>85</v>
      </c>
      <c r="O17" s="361">
        <v>188</v>
      </c>
      <c r="P17" s="142">
        <v>448</v>
      </c>
      <c r="Q17" s="362">
        <v>2034</v>
      </c>
      <c r="R17" s="142">
        <v>164</v>
      </c>
      <c r="S17" s="142">
        <v>453</v>
      </c>
      <c r="T17" s="362">
        <v>1584</v>
      </c>
      <c r="U17" s="142">
        <v>7</v>
      </c>
      <c r="V17" s="142">
        <v>21</v>
      </c>
      <c r="W17" s="362">
        <v>47</v>
      </c>
      <c r="X17" s="142">
        <v>45</v>
      </c>
      <c r="Y17" s="142">
        <v>109</v>
      </c>
      <c r="Z17" s="363">
        <v>878</v>
      </c>
    </row>
    <row r="18" spans="1:26" s="80" customFormat="1" ht="12.75" customHeight="1" x14ac:dyDescent="0.2">
      <c r="A18" s="740"/>
      <c r="B18" s="356">
        <v>1</v>
      </c>
      <c r="C18" s="357">
        <v>1</v>
      </c>
      <c r="D18" s="358">
        <v>1</v>
      </c>
      <c r="E18" s="99">
        <v>0.46005000000000001</v>
      </c>
      <c r="F18" s="99">
        <v>0.47478999999999999</v>
      </c>
      <c r="G18" s="359">
        <v>0.42355999999999999</v>
      </c>
      <c r="H18" s="99">
        <v>0.19666</v>
      </c>
      <c r="I18" s="99">
        <v>0.17752000000000001</v>
      </c>
      <c r="J18" s="359">
        <v>0.36647000000000002</v>
      </c>
      <c r="K18" s="99">
        <v>0.18658</v>
      </c>
      <c r="L18" s="99">
        <v>0.20755999999999999</v>
      </c>
      <c r="M18" s="360">
        <v>0.13399</v>
      </c>
      <c r="N18" s="740"/>
      <c r="O18" s="95">
        <v>7.2919999999999999E-2</v>
      </c>
      <c r="P18" s="99">
        <v>6.089E-2</v>
      </c>
      <c r="Q18" s="359">
        <v>3.4020000000000002E-2</v>
      </c>
      <c r="R18" s="99">
        <v>6.3619999999999996E-2</v>
      </c>
      <c r="S18" s="99">
        <v>6.157E-2</v>
      </c>
      <c r="T18" s="359">
        <v>2.649E-2</v>
      </c>
      <c r="U18" s="99">
        <v>2.7200000000000002E-3</v>
      </c>
      <c r="V18" s="99">
        <v>2.8500000000000001E-3</v>
      </c>
      <c r="W18" s="359">
        <v>7.9000000000000001E-4</v>
      </c>
      <c r="X18" s="99">
        <v>1.746E-2</v>
      </c>
      <c r="Y18" s="99">
        <v>1.482E-2</v>
      </c>
      <c r="Z18" s="360">
        <v>1.468E-2</v>
      </c>
    </row>
    <row r="19" spans="1:26" s="80" customFormat="1" ht="12.75" customHeight="1" x14ac:dyDescent="0.2">
      <c r="A19" s="740" t="s">
        <v>86</v>
      </c>
      <c r="B19" s="361">
        <v>913</v>
      </c>
      <c r="C19" s="142">
        <v>2009</v>
      </c>
      <c r="D19" s="362">
        <v>18132</v>
      </c>
      <c r="E19" s="142">
        <v>646</v>
      </c>
      <c r="F19" s="142">
        <v>1364</v>
      </c>
      <c r="G19" s="362">
        <v>12356</v>
      </c>
      <c r="H19" s="142">
        <v>126</v>
      </c>
      <c r="I19" s="142">
        <v>341</v>
      </c>
      <c r="J19" s="362">
        <v>4329</v>
      </c>
      <c r="K19" s="142">
        <v>59</v>
      </c>
      <c r="L19" s="142">
        <v>119</v>
      </c>
      <c r="M19" s="363">
        <v>577</v>
      </c>
      <c r="N19" s="740" t="s">
        <v>86</v>
      </c>
      <c r="O19" s="361">
        <v>24</v>
      </c>
      <c r="P19" s="142">
        <v>62</v>
      </c>
      <c r="Q19" s="362">
        <v>447</v>
      </c>
      <c r="R19" s="142">
        <v>44</v>
      </c>
      <c r="S19" s="142">
        <v>95</v>
      </c>
      <c r="T19" s="362">
        <v>278</v>
      </c>
      <c r="U19" s="142">
        <v>14</v>
      </c>
      <c r="V19" s="142">
        <v>28</v>
      </c>
      <c r="W19" s="362">
        <v>145</v>
      </c>
      <c r="X19" s="142">
        <v>0</v>
      </c>
      <c r="Y19" s="142">
        <v>0</v>
      </c>
      <c r="Z19" s="363">
        <v>0</v>
      </c>
    </row>
    <row r="20" spans="1:26" s="80" customFormat="1" ht="12.75" customHeight="1" x14ac:dyDescent="0.2">
      <c r="A20" s="740"/>
      <c r="B20" s="356">
        <v>1</v>
      </c>
      <c r="C20" s="357">
        <v>1</v>
      </c>
      <c r="D20" s="358">
        <v>1</v>
      </c>
      <c r="E20" s="99">
        <v>0.70755999999999997</v>
      </c>
      <c r="F20" s="99">
        <v>0.67893999999999999</v>
      </c>
      <c r="G20" s="359">
        <v>0.68145</v>
      </c>
      <c r="H20" s="99">
        <v>0.13800999999999999</v>
      </c>
      <c r="I20" s="99">
        <v>0.16974</v>
      </c>
      <c r="J20" s="359">
        <v>0.23874999999999999</v>
      </c>
      <c r="K20" s="99">
        <v>6.4619999999999997E-2</v>
      </c>
      <c r="L20" s="99">
        <v>5.9229999999999998E-2</v>
      </c>
      <c r="M20" s="360">
        <v>3.1820000000000001E-2</v>
      </c>
      <c r="N20" s="740"/>
      <c r="O20" s="95">
        <v>2.6290000000000001E-2</v>
      </c>
      <c r="P20" s="99">
        <v>3.0859999999999999E-2</v>
      </c>
      <c r="Q20" s="359">
        <v>2.4649999999999998E-2</v>
      </c>
      <c r="R20" s="99">
        <v>4.8189999999999997E-2</v>
      </c>
      <c r="S20" s="99">
        <v>4.7289999999999999E-2</v>
      </c>
      <c r="T20" s="359">
        <v>1.533E-2</v>
      </c>
      <c r="U20" s="99">
        <v>1.533E-2</v>
      </c>
      <c r="V20" s="99">
        <v>1.3939999999999999E-2</v>
      </c>
      <c r="W20" s="359">
        <v>8.0000000000000002E-3</v>
      </c>
      <c r="X20" s="99" t="s">
        <v>498</v>
      </c>
      <c r="Y20" s="99" t="s">
        <v>498</v>
      </c>
      <c r="Z20" s="360" t="s">
        <v>498</v>
      </c>
    </row>
    <row r="21" spans="1:26" s="80" customFormat="1" ht="12.75" customHeight="1" x14ac:dyDescent="0.2">
      <c r="A21" s="740" t="s">
        <v>87</v>
      </c>
      <c r="B21" s="361">
        <v>3463</v>
      </c>
      <c r="C21" s="142">
        <v>11358</v>
      </c>
      <c r="D21" s="362">
        <v>83688</v>
      </c>
      <c r="E21" s="142">
        <v>1613</v>
      </c>
      <c r="F21" s="142">
        <v>5559</v>
      </c>
      <c r="G21" s="362">
        <v>42292</v>
      </c>
      <c r="H21" s="142">
        <v>728</v>
      </c>
      <c r="I21" s="142">
        <v>2239</v>
      </c>
      <c r="J21" s="362">
        <v>26078</v>
      </c>
      <c r="K21" s="142">
        <v>672</v>
      </c>
      <c r="L21" s="142">
        <v>2161</v>
      </c>
      <c r="M21" s="363">
        <v>10102</v>
      </c>
      <c r="N21" s="740" t="s">
        <v>87</v>
      </c>
      <c r="O21" s="361">
        <v>181</v>
      </c>
      <c r="P21" s="142">
        <v>657</v>
      </c>
      <c r="Q21" s="362">
        <v>2379</v>
      </c>
      <c r="R21" s="142">
        <v>239</v>
      </c>
      <c r="S21" s="142">
        <v>666</v>
      </c>
      <c r="T21" s="362">
        <v>2469</v>
      </c>
      <c r="U21" s="142">
        <v>18</v>
      </c>
      <c r="V21" s="142">
        <v>36</v>
      </c>
      <c r="W21" s="362">
        <v>187</v>
      </c>
      <c r="X21" s="142">
        <v>12</v>
      </c>
      <c r="Y21" s="142">
        <v>40</v>
      </c>
      <c r="Z21" s="363">
        <v>181</v>
      </c>
    </row>
    <row r="22" spans="1:26" s="80" customFormat="1" ht="12.75" customHeight="1" x14ac:dyDescent="0.2">
      <c r="A22" s="740"/>
      <c r="B22" s="356">
        <v>1</v>
      </c>
      <c r="C22" s="357">
        <v>1</v>
      </c>
      <c r="D22" s="358">
        <v>1</v>
      </c>
      <c r="E22" s="99">
        <v>0.46578000000000003</v>
      </c>
      <c r="F22" s="99">
        <v>0.48942999999999998</v>
      </c>
      <c r="G22" s="359">
        <v>0.50534999999999997</v>
      </c>
      <c r="H22" s="99">
        <v>0.21021999999999999</v>
      </c>
      <c r="I22" s="99">
        <v>0.19713</v>
      </c>
      <c r="J22" s="359">
        <v>0.31161</v>
      </c>
      <c r="K22" s="99">
        <v>0.19405</v>
      </c>
      <c r="L22" s="99">
        <v>0.19026000000000001</v>
      </c>
      <c r="M22" s="360">
        <v>0.12071</v>
      </c>
      <c r="N22" s="740"/>
      <c r="O22" s="95">
        <v>5.2269999999999997E-2</v>
      </c>
      <c r="P22" s="99">
        <v>5.7840000000000003E-2</v>
      </c>
      <c r="Q22" s="359">
        <v>2.843E-2</v>
      </c>
      <c r="R22" s="99">
        <v>6.9019999999999998E-2</v>
      </c>
      <c r="S22" s="99">
        <v>5.8639999999999998E-2</v>
      </c>
      <c r="T22" s="359">
        <v>2.9499999999999998E-2</v>
      </c>
      <c r="U22" s="99">
        <v>5.1999999999999998E-3</v>
      </c>
      <c r="V22" s="99">
        <v>3.1700000000000001E-3</v>
      </c>
      <c r="W22" s="359">
        <v>2.2300000000000002E-3</v>
      </c>
      <c r="X22" s="99">
        <v>3.47E-3</v>
      </c>
      <c r="Y22" s="99">
        <v>3.5200000000000001E-3</v>
      </c>
      <c r="Z22" s="360">
        <v>2.16E-3</v>
      </c>
    </row>
    <row r="23" spans="1:26" s="80" customFormat="1" ht="12.75" customHeight="1" x14ac:dyDescent="0.2">
      <c r="A23" s="740" t="s">
        <v>88</v>
      </c>
      <c r="B23" s="361">
        <v>12828</v>
      </c>
      <c r="C23" s="142">
        <v>33797</v>
      </c>
      <c r="D23" s="362">
        <v>328284</v>
      </c>
      <c r="E23" s="142">
        <v>6993</v>
      </c>
      <c r="F23" s="142">
        <v>18451</v>
      </c>
      <c r="G23" s="362">
        <v>190919</v>
      </c>
      <c r="H23" s="142">
        <v>2216</v>
      </c>
      <c r="I23" s="142">
        <v>5717</v>
      </c>
      <c r="J23" s="362">
        <v>85321</v>
      </c>
      <c r="K23" s="142">
        <v>1855</v>
      </c>
      <c r="L23" s="142">
        <v>5384</v>
      </c>
      <c r="M23" s="363">
        <v>30296</v>
      </c>
      <c r="N23" s="740" t="s">
        <v>88</v>
      </c>
      <c r="O23" s="361">
        <v>697</v>
      </c>
      <c r="P23" s="142">
        <v>1600</v>
      </c>
      <c r="Q23" s="362">
        <v>11223</v>
      </c>
      <c r="R23" s="142">
        <v>960</v>
      </c>
      <c r="S23" s="142">
        <v>2419</v>
      </c>
      <c r="T23" s="362">
        <v>9347</v>
      </c>
      <c r="U23" s="142">
        <v>83</v>
      </c>
      <c r="V23" s="142">
        <v>170</v>
      </c>
      <c r="W23" s="362">
        <v>817</v>
      </c>
      <c r="X23" s="142">
        <v>24</v>
      </c>
      <c r="Y23" s="142">
        <v>56</v>
      </c>
      <c r="Z23" s="363">
        <v>361</v>
      </c>
    </row>
    <row r="24" spans="1:26" s="80" customFormat="1" ht="12.75" customHeight="1" x14ac:dyDescent="0.2">
      <c r="A24" s="740"/>
      <c r="B24" s="356">
        <v>1</v>
      </c>
      <c r="C24" s="357">
        <v>1</v>
      </c>
      <c r="D24" s="358">
        <v>1</v>
      </c>
      <c r="E24" s="99">
        <v>0.54513999999999996</v>
      </c>
      <c r="F24" s="99">
        <v>0.54593999999999998</v>
      </c>
      <c r="G24" s="359">
        <v>0.58157000000000003</v>
      </c>
      <c r="H24" s="99">
        <v>0.17274999999999999</v>
      </c>
      <c r="I24" s="99">
        <v>0.16916</v>
      </c>
      <c r="J24" s="359">
        <v>0.25990000000000002</v>
      </c>
      <c r="K24" s="99">
        <v>0.14460999999999999</v>
      </c>
      <c r="L24" s="99">
        <v>0.1593</v>
      </c>
      <c r="M24" s="360">
        <v>9.2289999999999997E-2</v>
      </c>
      <c r="N24" s="740"/>
      <c r="O24" s="95">
        <v>5.4330000000000003E-2</v>
      </c>
      <c r="P24" s="99">
        <v>4.734E-2</v>
      </c>
      <c r="Q24" s="359">
        <v>3.4189999999999998E-2</v>
      </c>
      <c r="R24" s="99">
        <v>7.4840000000000004E-2</v>
      </c>
      <c r="S24" s="99">
        <v>7.1569999999999995E-2</v>
      </c>
      <c r="T24" s="359">
        <v>2.8469999999999999E-2</v>
      </c>
      <c r="U24" s="99">
        <v>6.4700000000000001E-3</v>
      </c>
      <c r="V24" s="99">
        <v>5.0299999999999997E-3</v>
      </c>
      <c r="W24" s="359">
        <v>2.49E-3</v>
      </c>
      <c r="X24" s="99">
        <v>1.8699999999999999E-3</v>
      </c>
      <c r="Y24" s="99">
        <v>1.66E-3</v>
      </c>
      <c r="Z24" s="360">
        <v>1.1000000000000001E-3</v>
      </c>
    </row>
    <row r="25" spans="1:26" s="80" customFormat="1" ht="12.75" customHeight="1" x14ac:dyDescent="0.2">
      <c r="A25" s="740" t="s">
        <v>89</v>
      </c>
      <c r="B25" s="361">
        <v>2986</v>
      </c>
      <c r="C25" s="142">
        <v>8125</v>
      </c>
      <c r="D25" s="362">
        <v>73607</v>
      </c>
      <c r="E25" s="142">
        <v>1322</v>
      </c>
      <c r="F25" s="142">
        <v>3349</v>
      </c>
      <c r="G25" s="362">
        <v>29555</v>
      </c>
      <c r="H25" s="142">
        <v>669</v>
      </c>
      <c r="I25" s="142">
        <v>2035</v>
      </c>
      <c r="J25" s="362">
        <v>30874</v>
      </c>
      <c r="K25" s="142">
        <v>727</v>
      </c>
      <c r="L25" s="142">
        <v>1995</v>
      </c>
      <c r="M25" s="363">
        <v>9837</v>
      </c>
      <c r="N25" s="740" t="s">
        <v>89</v>
      </c>
      <c r="O25" s="361">
        <v>109</v>
      </c>
      <c r="P25" s="142">
        <v>286</v>
      </c>
      <c r="Q25" s="362">
        <v>1931</v>
      </c>
      <c r="R25" s="142">
        <v>125</v>
      </c>
      <c r="S25" s="142">
        <v>371</v>
      </c>
      <c r="T25" s="362">
        <v>992</v>
      </c>
      <c r="U25" s="142">
        <v>15</v>
      </c>
      <c r="V25" s="142">
        <v>39</v>
      </c>
      <c r="W25" s="362">
        <v>163</v>
      </c>
      <c r="X25" s="142">
        <v>19</v>
      </c>
      <c r="Y25" s="142">
        <v>50</v>
      </c>
      <c r="Z25" s="363">
        <v>255</v>
      </c>
    </row>
    <row r="26" spans="1:26" s="80" customFormat="1" ht="12.75" customHeight="1" x14ac:dyDescent="0.2">
      <c r="A26" s="740"/>
      <c r="B26" s="356">
        <v>1</v>
      </c>
      <c r="C26" s="357">
        <v>1</v>
      </c>
      <c r="D26" s="358">
        <v>1</v>
      </c>
      <c r="E26" s="99">
        <v>0.44273000000000001</v>
      </c>
      <c r="F26" s="99">
        <v>0.41217999999999999</v>
      </c>
      <c r="G26" s="359">
        <v>0.40151999999999999</v>
      </c>
      <c r="H26" s="99">
        <v>0.22405</v>
      </c>
      <c r="I26" s="99">
        <v>0.25046000000000002</v>
      </c>
      <c r="J26" s="359">
        <v>0.41943999999999998</v>
      </c>
      <c r="K26" s="99">
        <v>0.24346999999999999</v>
      </c>
      <c r="L26" s="99">
        <v>0.24554000000000001</v>
      </c>
      <c r="M26" s="360">
        <v>0.13364000000000001</v>
      </c>
      <c r="N26" s="740"/>
      <c r="O26" s="95">
        <v>3.6499999999999998E-2</v>
      </c>
      <c r="P26" s="99">
        <v>3.5200000000000002E-2</v>
      </c>
      <c r="Q26" s="359">
        <v>2.623E-2</v>
      </c>
      <c r="R26" s="99">
        <v>4.1860000000000001E-2</v>
      </c>
      <c r="S26" s="99">
        <v>4.5659999999999999E-2</v>
      </c>
      <c r="T26" s="359">
        <v>1.3480000000000001E-2</v>
      </c>
      <c r="U26" s="99">
        <v>5.0200000000000002E-3</v>
      </c>
      <c r="V26" s="99">
        <v>4.7999999999999996E-3</v>
      </c>
      <c r="W26" s="359">
        <v>2.2100000000000002E-3</v>
      </c>
      <c r="X26" s="99">
        <v>6.3600000000000002E-3</v>
      </c>
      <c r="Y26" s="99">
        <v>6.1500000000000001E-3</v>
      </c>
      <c r="Z26" s="360">
        <v>3.46E-3</v>
      </c>
    </row>
    <row r="27" spans="1:26" s="80" customFormat="1" ht="12.75" customHeight="1" x14ac:dyDescent="0.2">
      <c r="A27" s="740" t="s">
        <v>90</v>
      </c>
      <c r="B27" s="361">
        <v>1566</v>
      </c>
      <c r="C27" s="142">
        <v>4329</v>
      </c>
      <c r="D27" s="362">
        <v>30731</v>
      </c>
      <c r="E27" s="142">
        <v>606</v>
      </c>
      <c r="F27" s="142">
        <v>1625</v>
      </c>
      <c r="G27" s="362">
        <v>13215</v>
      </c>
      <c r="H27" s="142">
        <v>299</v>
      </c>
      <c r="I27" s="142">
        <v>1026</v>
      </c>
      <c r="J27" s="362">
        <v>9796</v>
      </c>
      <c r="K27" s="142">
        <v>467</v>
      </c>
      <c r="L27" s="142">
        <v>1227</v>
      </c>
      <c r="M27" s="363">
        <v>6773</v>
      </c>
      <c r="N27" s="740" t="s">
        <v>90</v>
      </c>
      <c r="O27" s="361">
        <v>1</v>
      </c>
      <c r="P27" s="142">
        <v>3</v>
      </c>
      <c r="Q27" s="362">
        <v>6</v>
      </c>
      <c r="R27" s="142">
        <v>42</v>
      </c>
      <c r="S27" s="142">
        <v>144</v>
      </c>
      <c r="T27" s="362">
        <v>296</v>
      </c>
      <c r="U27" s="142">
        <v>0</v>
      </c>
      <c r="V27" s="142">
        <v>0</v>
      </c>
      <c r="W27" s="362">
        <v>0</v>
      </c>
      <c r="X27" s="142">
        <v>151</v>
      </c>
      <c r="Y27" s="142">
        <v>304</v>
      </c>
      <c r="Z27" s="363">
        <v>645</v>
      </c>
    </row>
    <row r="28" spans="1:26" s="80" customFormat="1" ht="12.75" customHeight="1" x14ac:dyDescent="0.2">
      <c r="A28" s="740"/>
      <c r="B28" s="356">
        <v>1</v>
      </c>
      <c r="C28" s="357">
        <v>1</v>
      </c>
      <c r="D28" s="358">
        <v>1</v>
      </c>
      <c r="E28" s="99">
        <v>0.38696999999999998</v>
      </c>
      <c r="F28" s="99">
        <v>0.37537999999999999</v>
      </c>
      <c r="G28" s="359">
        <v>0.43002000000000001</v>
      </c>
      <c r="H28" s="99">
        <v>0.19092999999999999</v>
      </c>
      <c r="I28" s="99">
        <v>0.23701</v>
      </c>
      <c r="J28" s="359">
        <v>0.31877</v>
      </c>
      <c r="K28" s="99">
        <v>0.29820999999999998</v>
      </c>
      <c r="L28" s="99">
        <v>0.28344000000000003</v>
      </c>
      <c r="M28" s="360">
        <v>0.22040000000000001</v>
      </c>
      <c r="N28" s="740"/>
      <c r="O28" s="95">
        <v>6.4000000000000005E-4</v>
      </c>
      <c r="P28" s="99">
        <v>6.8999999999999997E-4</v>
      </c>
      <c r="Q28" s="359">
        <v>2.0000000000000001E-4</v>
      </c>
      <c r="R28" s="99">
        <v>2.682E-2</v>
      </c>
      <c r="S28" s="99">
        <v>3.3259999999999998E-2</v>
      </c>
      <c r="T28" s="359">
        <v>9.6299999999999997E-3</v>
      </c>
      <c r="U28" s="99" t="s">
        <v>498</v>
      </c>
      <c r="V28" s="99" t="s">
        <v>498</v>
      </c>
      <c r="W28" s="359" t="s">
        <v>498</v>
      </c>
      <c r="X28" s="99">
        <v>9.6420000000000006E-2</v>
      </c>
      <c r="Y28" s="99">
        <v>7.0220000000000005E-2</v>
      </c>
      <c r="Z28" s="360">
        <v>2.0990000000000002E-2</v>
      </c>
    </row>
    <row r="29" spans="1:26" s="80" customFormat="1" ht="12.75" customHeight="1" x14ac:dyDescent="0.2">
      <c r="A29" s="740" t="s">
        <v>91</v>
      </c>
      <c r="B29" s="361">
        <v>1754</v>
      </c>
      <c r="C29" s="142">
        <v>5093</v>
      </c>
      <c r="D29" s="362">
        <v>26420</v>
      </c>
      <c r="E29" s="142">
        <v>852</v>
      </c>
      <c r="F29" s="142">
        <v>2481</v>
      </c>
      <c r="G29" s="362">
        <v>16341</v>
      </c>
      <c r="H29" s="142">
        <v>265</v>
      </c>
      <c r="I29" s="142">
        <v>767</v>
      </c>
      <c r="J29" s="362">
        <v>4240</v>
      </c>
      <c r="K29" s="142">
        <v>262</v>
      </c>
      <c r="L29" s="142">
        <v>903</v>
      </c>
      <c r="M29" s="363">
        <v>2993</v>
      </c>
      <c r="N29" s="740" t="s">
        <v>91</v>
      </c>
      <c r="O29" s="361">
        <v>125</v>
      </c>
      <c r="P29" s="142">
        <v>279</v>
      </c>
      <c r="Q29" s="362">
        <v>955</v>
      </c>
      <c r="R29" s="142">
        <v>246</v>
      </c>
      <c r="S29" s="142">
        <v>655</v>
      </c>
      <c r="T29" s="362">
        <v>1663</v>
      </c>
      <c r="U29" s="142">
        <v>0</v>
      </c>
      <c r="V29" s="142">
        <v>0</v>
      </c>
      <c r="W29" s="362">
        <v>0</v>
      </c>
      <c r="X29" s="142">
        <v>4</v>
      </c>
      <c r="Y29" s="142">
        <v>8</v>
      </c>
      <c r="Z29" s="363">
        <v>228</v>
      </c>
    </row>
    <row r="30" spans="1:26" s="80" customFormat="1" ht="12.75" customHeight="1" x14ac:dyDescent="0.2">
      <c r="A30" s="740"/>
      <c r="B30" s="356">
        <v>1</v>
      </c>
      <c r="C30" s="357">
        <v>1</v>
      </c>
      <c r="D30" s="358">
        <v>1</v>
      </c>
      <c r="E30" s="99">
        <v>0.48575000000000002</v>
      </c>
      <c r="F30" s="99">
        <v>0.48714000000000002</v>
      </c>
      <c r="G30" s="359">
        <v>0.61851</v>
      </c>
      <c r="H30" s="99">
        <v>0.15107999999999999</v>
      </c>
      <c r="I30" s="99">
        <v>0.15060000000000001</v>
      </c>
      <c r="J30" s="359">
        <v>0.16048000000000001</v>
      </c>
      <c r="K30" s="99">
        <v>0.14937</v>
      </c>
      <c r="L30" s="99">
        <v>0.17730000000000001</v>
      </c>
      <c r="M30" s="360">
        <v>0.11329</v>
      </c>
      <c r="N30" s="740"/>
      <c r="O30" s="95">
        <v>7.127E-2</v>
      </c>
      <c r="P30" s="99">
        <v>5.4780000000000002E-2</v>
      </c>
      <c r="Q30" s="359">
        <v>3.6150000000000002E-2</v>
      </c>
      <c r="R30" s="99">
        <v>0.14025000000000001</v>
      </c>
      <c r="S30" s="99">
        <v>0.12861</v>
      </c>
      <c r="T30" s="359">
        <v>6.2939999999999996E-2</v>
      </c>
      <c r="U30" s="99" t="s">
        <v>498</v>
      </c>
      <c r="V30" s="99" t="s">
        <v>498</v>
      </c>
      <c r="W30" s="359" t="s">
        <v>498</v>
      </c>
      <c r="X30" s="99">
        <v>2.2799999999999999E-3</v>
      </c>
      <c r="Y30" s="99">
        <v>1.57E-3</v>
      </c>
      <c r="Z30" s="360">
        <v>8.6300000000000005E-3</v>
      </c>
    </row>
    <row r="31" spans="1:26" s="80" customFormat="1" ht="12.75" customHeight="1" x14ac:dyDescent="0.2">
      <c r="A31" s="740" t="s">
        <v>92</v>
      </c>
      <c r="B31" s="361">
        <v>795</v>
      </c>
      <c r="C31" s="142">
        <v>2103</v>
      </c>
      <c r="D31" s="362">
        <v>10693</v>
      </c>
      <c r="E31" s="142">
        <v>419</v>
      </c>
      <c r="F31" s="142">
        <v>1175</v>
      </c>
      <c r="G31" s="362">
        <v>6446</v>
      </c>
      <c r="H31" s="142">
        <v>131</v>
      </c>
      <c r="I31" s="142">
        <v>308</v>
      </c>
      <c r="J31" s="362">
        <v>1771</v>
      </c>
      <c r="K31" s="142">
        <v>179</v>
      </c>
      <c r="L31" s="142">
        <v>454</v>
      </c>
      <c r="M31" s="363">
        <v>2023</v>
      </c>
      <c r="N31" s="740" t="s">
        <v>92</v>
      </c>
      <c r="O31" s="361">
        <v>42</v>
      </c>
      <c r="P31" s="142">
        <v>110</v>
      </c>
      <c r="Q31" s="362">
        <v>268</v>
      </c>
      <c r="R31" s="142">
        <v>14</v>
      </c>
      <c r="S31" s="142">
        <v>36</v>
      </c>
      <c r="T31" s="362">
        <v>107</v>
      </c>
      <c r="U31" s="142">
        <v>7</v>
      </c>
      <c r="V31" s="142">
        <v>13</v>
      </c>
      <c r="W31" s="362">
        <v>54</v>
      </c>
      <c r="X31" s="142">
        <v>3</v>
      </c>
      <c r="Y31" s="142">
        <v>7</v>
      </c>
      <c r="Z31" s="363">
        <v>24</v>
      </c>
    </row>
    <row r="32" spans="1:26" s="80" customFormat="1" ht="12.75" customHeight="1" x14ac:dyDescent="0.2">
      <c r="A32" s="740"/>
      <c r="B32" s="356">
        <v>1</v>
      </c>
      <c r="C32" s="357">
        <v>1</v>
      </c>
      <c r="D32" s="358">
        <v>1</v>
      </c>
      <c r="E32" s="99">
        <v>0.52703999999999995</v>
      </c>
      <c r="F32" s="99">
        <v>0.55872999999999995</v>
      </c>
      <c r="G32" s="359">
        <v>0.60282000000000002</v>
      </c>
      <c r="H32" s="99">
        <v>0.16478000000000001</v>
      </c>
      <c r="I32" s="99">
        <v>0.14646000000000001</v>
      </c>
      <c r="J32" s="359">
        <v>0.16561999999999999</v>
      </c>
      <c r="K32" s="99">
        <v>0.22516</v>
      </c>
      <c r="L32" s="99">
        <v>0.21587999999999999</v>
      </c>
      <c r="M32" s="360">
        <v>0.18919</v>
      </c>
      <c r="N32" s="740"/>
      <c r="O32" s="95">
        <v>5.2830000000000002E-2</v>
      </c>
      <c r="P32" s="99">
        <v>5.2310000000000002E-2</v>
      </c>
      <c r="Q32" s="359">
        <v>2.5059999999999999E-2</v>
      </c>
      <c r="R32" s="99">
        <v>1.7610000000000001E-2</v>
      </c>
      <c r="S32" s="99">
        <v>1.712E-2</v>
      </c>
      <c r="T32" s="359">
        <v>1.001E-2</v>
      </c>
      <c r="U32" s="99">
        <v>8.8100000000000001E-3</v>
      </c>
      <c r="V32" s="99">
        <v>6.1799999999999997E-3</v>
      </c>
      <c r="W32" s="359">
        <v>5.0499999999999998E-3</v>
      </c>
      <c r="X32" s="99">
        <v>3.7699999999999999E-3</v>
      </c>
      <c r="Y32" s="99">
        <v>3.3300000000000001E-3</v>
      </c>
      <c r="Z32" s="360">
        <v>2.2399999999999998E-3</v>
      </c>
    </row>
    <row r="33" spans="1:26" s="80" customFormat="1" ht="12.75" customHeight="1" x14ac:dyDescent="0.2">
      <c r="A33" s="740" t="s">
        <v>93</v>
      </c>
      <c r="B33" s="361">
        <v>2801</v>
      </c>
      <c r="C33" s="142">
        <v>7159</v>
      </c>
      <c r="D33" s="362">
        <v>80641</v>
      </c>
      <c r="E33" s="142">
        <v>1722</v>
      </c>
      <c r="F33" s="142">
        <v>4316</v>
      </c>
      <c r="G33" s="362">
        <v>41628</v>
      </c>
      <c r="H33" s="142">
        <v>610</v>
      </c>
      <c r="I33" s="142">
        <v>1753</v>
      </c>
      <c r="J33" s="362">
        <v>32731</v>
      </c>
      <c r="K33" s="142">
        <v>306</v>
      </c>
      <c r="L33" s="142">
        <v>735</v>
      </c>
      <c r="M33" s="363">
        <v>3327</v>
      </c>
      <c r="N33" s="740" t="s">
        <v>93</v>
      </c>
      <c r="O33" s="361">
        <v>94</v>
      </c>
      <c r="P33" s="142">
        <v>192</v>
      </c>
      <c r="Q33" s="362">
        <v>1526</v>
      </c>
      <c r="R33" s="142">
        <v>59</v>
      </c>
      <c r="S33" s="142">
        <v>141</v>
      </c>
      <c r="T33" s="362">
        <v>1233</v>
      </c>
      <c r="U33" s="142">
        <v>5</v>
      </c>
      <c r="V33" s="142">
        <v>10</v>
      </c>
      <c r="W33" s="362">
        <v>57</v>
      </c>
      <c r="X33" s="142">
        <v>5</v>
      </c>
      <c r="Y33" s="142">
        <v>12</v>
      </c>
      <c r="Z33" s="363">
        <v>139</v>
      </c>
    </row>
    <row r="34" spans="1:26" s="80" customFormat="1" ht="12.75" customHeight="1" x14ac:dyDescent="0.2">
      <c r="A34" s="740"/>
      <c r="B34" s="356">
        <v>1</v>
      </c>
      <c r="C34" s="357">
        <v>1</v>
      </c>
      <c r="D34" s="358">
        <v>1</v>
      </c>
      <c r="E34" s="99">
        <v>0.61477999999999999</v>
      </c>
      <c r="F34" s="99">
        <v>0.60287999999999997</v>
      </c>
      <c r="G34" s="359">
        <v>0.51620999999999995</v>
      </c>
      <c r="H34" s="99">
        <v>0.21778</v>
      </c>
      <c r="I34" s="99">
        <v>0.24487</v>
      </c>
      <c r="J34" s="359">
        <v>0.40588999999999997</v>
      </c>
      <c r="K34" s="99">
        <v>0.10925</v>
      </c>
      <c r="L34" s="99">
        <v>0.10267</v>
      </c>
      <c r="M34" s="360">
        <v>4.1259999999999998E-2</v>
      </c>
      <c r="N34" s="740"/>
      <c r="O34" s="95">
        <v>3.356E-2</v>
      </c>
      <c r="P34" s="99">
        <v>2.682E-2</v>
      </c>
      <c r="Q34" s="359">
        <v>1.8919999999999999E-2</v>
      </c>
      <c r="R34" s="99">
        <v>2.1059999999999999E-2</v>
      </c>
      <c r="S34" s="99">
        <v>1.9699999999999999E-2</v>
      </c>
      <c r="T34" s="359">
        <v>1.529E-2</v>
      </c>
      <c r="U34" s="99">
        <v>1.7899999999999999E-3</v>
      </c>
      <c r="V34" s="99">
        <v>1.4E-3</v>
      </c>
      <c r="W34" s="359">
        <v>7.1000000000000002E-4</v>
      </c>
      <c r="X34" s="99">
        <v>1.7899999999999999E-3</v>
      </c>
      <c r="Y34" s="99">
        <v>1.6800000000000001E-3</v>
      </c>
      <c r="Z34" s="360">
        <v>1.72E-3</v>
      </c>
    </row>
    <row r="35" spans="1:26" s="80" customFormat="1" ht="12.75" customHeight="1" x14ac:dyDescent="0.2">
      <c r="A35" s="743" t="s">
        <v>94</v>
      </c>
      <c r="B35" s="361">
        <v>1016</v>
      </c>
      <c r="C35" s="142">
        <v>2341</v>
      </c>
      <c r="D35" s="362">
        <v>17731</v>
      </c>
      <c r="E35" s="142">
        <v>678</v>
      </c>
      <c r="F35" s="142">
        <v>1542</v>
      </c>
      <c r="G35" s="362">
        <v>13389</v>
      </c>
      <c r="H35" s="142">
        <v>134</v>
      </c>
      <c r="I35" s="142">
        <v>307</v>
      </c>
      <c r="J35" s="362">
        <v>2062</v>
      </c>
      <c r="K35" s="142">
        <v>101</v>
      </c>
      <c r="L35" s="142">
        <v>231</v>
      </c>
      <c r="M35" s="363">
        <v>1152</v>
      </c>
      <c r="N35" s="743" t="s">
        <v>94</v>
      </c>
      <c r="O35" s="361">
        <v>73</v>
      </c>
      <c r="P35" s="142">
        <v>199</v>
      </c>
      <c r="Q35" s="362">
        <v>770</v>
      </c>
      <c r="R35" s="142">
        <v>20</v>
      </c>
      <c r="S35" s="142">
        <v>45</v>
      </c>
      <c r="T35" s="362">
        <v>224</v>
      </c>
      <c r="U35" s="142">
        <v>8</v>
      </c>
      <c r="V35" s="142">
        <v>15</v>
      </c>
      <c r="W35" s="362">
        <v>102</v>
      </c>
      <c r="X35" s="142">
        <v>2</v>
      </c>
      <c r="Y35" s="142">
        <v>2</v>
      </c>
      <c r="Z35" s="363">
        <v>32</v>
      </c>
    </row>
    <row r="36" spans="1:26" s="80" customFormat="1" ht="12.75" customHeight="1" x14ac:dyDescent="0.2">
      <c r="A36" s="744"/>
      <c r="B36" s="364">
        <v>1</v>
      </c>
      <c r="C36" s="365">
        <v>1</v>
      </c>
      <c r="D36" s="366">
        <v>1</v>
      </c>
      <c r="E36" s="367">
        <v>0.66732000000000002</v>
      </c>
      <c r="F36" s="367">
        <v>0.65869</v>
      </c>
      <c r="G36" s="368">
        <v>0.75512000000000001</v>
      </c>
      <c r="H36" s="367">
        <v>0.13189000000000001</v>
      </c>
      <c r="I36" s="367">
        <v>0.13114000000000001</v>
      </c>
      <c r="J36" s="368">
        <v>0.11629</v>
      </c>
      <c r="K36" s="367">
        <v>9.9409999999999998E-2</v>
      </c>
      <c r="L36" s="367">
        <v>9.8680000000000004E-2</v>
      </c>
      <c r="M36" s="369">
        <v>6.497E-2</v>
      </c>
      <c r="N36" s="744"/>
      <c r="O36" s="413">
        <v>7.1849999999999997E-2</v>
      </c>
      <c r="P36" s="367">
        <v>8.5010000000000002E-2</v>
      </c>
      <c r="Q36" s="368">
        <v>4.3430000000000003E-2</v>
      </c>
      <c r="R36" s="367">
        <v>1.9689999999999999E-2</v>
      </c>
      <c r="S36" s="367">
        <v>1.9220000000000001E-2</v>
      </c>
      <c r="T36" s="368">
        <v>1.2630000000000001E-2</v>
      </c>
      <c r="U36" s="367">
        <v>7.8700000000000003E-3</v>
      </c>
      <c r="V36" s="367">
        <v>6.4099999999999999E-3</v>
      </c>
      <c r="W36" s="368">
        <v>5.7499999999999999E-3</v>
      </c>
      <c r="X36" s="367">
        <v>1.97E-3</v>
      </c>
      <c r="Y36" s="367">
        <v>8.4999999999999995E-4</v>
      </c>
      <c r="Z36" s="369">
        <v>1.8E-3</v>
      </c>
    </row>
    <row r="37" spans="1:26" s="80" customFormat="1" ht="12.75" customHeight="1" x14ac:dyDescent="0.2">
      <c r="A37" s="745" t="s">
        <v>109</v>
      </c>
      <c r="B37" s="405">
        <v>82408</v>
      </c>
      <c r="C37" s="406">
        <v>191656</v>
      </c>
      <c r="D37" s="111">
        <v>1950975</v>
      </c>
      <c r="E37" s="371">
        <v>41457</v>
      </c>
      <c r="F37" s="371">
        <v>96926</v>
      </c>
      <c r="G37" s="108">
        <v>1049369</v>
      </c>
      <c r="H37" s="371">
        <v>18313</v>
      </c>
      <c r="I37" s="371">
        <v>42399</v>
      </c>
      <c r="J37" s="108">
        <v>562428</v>
      </c>
      <c r="K37" s="371">
        <v>14251</v>
      </c>
      <c r="L37" s="371">
        <v>33239</v>
      </c>
      <c r="M37" s="372">
        <v>237621</v>
      </c>
      <c r="N37" s="939" t="s">
        <v>109</v>
      </c>
      <c r="O37" s="405">
        <v>3549</v>
      </c>
      <c r="P37" s="406">
        <v>8260</v>
      </c>
      <c r="Q37" s="111">
        <v>48415</v>
      </c>
      <c r="R37" s="371">
        <v>3903</v>
      </c>
      <c r="S37" s="371">
        <v>8861</v>
      </c>
      <c r="T37" s="108">
        <v>40895</v>
      </c>
      <c r="U37" s="371">
        <v>306</v>
      </c>
      <c r="V37" s="371">
        <v>677</v>
      </c>
      <c r="W37" s="108">
        <v>4697</v>
      </c>
      <c r="X37" s="371">
        <v>629</v>
      </c>
      <c r="Y37" s="371">
        <v>1294</v>
      </c>
      <c r="Z37" s="372">
        <v>7550</v>
      </c>
    </row>
    <row r="38" spans="1:26" ht="12.75" customHeight="1" thickBot="1" x14ac:dyDescent="0.25">
      <c r="A38" s="957"/>
      <c r="B38" s="373">
        <v>1</v>
      </c>
      <c r="C38" s="374">
        <v>1</v>
      </c>
      <c r="D38" s="375">
        <v>1</v>
      </c>
      <c r="E38" s="376">
        <v>0.50307000000000002</v>
      </c>
      <c r="F38" s="376">
        <v>0.50573000000000001</v>
      </c>
      <c r="G38" s="377">
        <v>0.53786999999999996</v>
      </c>
      <c r="H38" s="376">
        <v>0.22222</v>
      </c>
      <c r="I38" s="376">
        <v>0.22122</v>
      </c>
      <c r="J38" s="377">
        <v>0.28827999999999998</v>
      </c>
      <c r="K38" s="376">
        <v>0.17293</v>
      </c>
      <c r="L38" s="376">
        <v>0.17343</v>
      </c>
      <c r="M38" s="185">
        <v>0.12180000000000001</v>
      </c>
      <c r="N38" s="750"/>
      <c r="O38" s="183">
        <v>4.3069999999999997E-2</v>
      </c>
      <c r="P38" s="376">
        <v>4.3099999999999999E-2</v>
      </c>
      <c r="Q38" s="377">
        <v>2.4819999999999998E-2</v>
      </c>
      <c r="R38" s="376">
        <v>4.7359999999999999E-2</v>
      </c>
      <c r="S38" s="376">
        <v>4.623E-2</v>
      </c>
      <c r="T38" s="377">
        <v>2.0959999999999999E-2</v>
      </c>
      <c r="U38" s="376">
        <v>3.7100000000000002E-3</v>
      </c>
      <c r="V38" s="376">
        <v>3.5300000000000002E-3</v>
      </c>
      <c r="W38" s="377">
        <v>2.4099999999999998E-3</v>
      </c>
      <c r="X38" s="376">
        <v>7.6299999999999996E-3</v>
      </c>
      <c r="Y38" s="376">
        <v>6.7499999999999999E-3</v>
      </c>
      <c r="Z38" s="185">
        <v>3.8700000000000002E-3</v>
      </c>
    </row>
    <row r="40" spans="1:26" s="705" customFormat="1" ht="11.25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N40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26" s="9" customFormat="1" x14ac:dyDescent="0.2">
      <c r="A41" s="705"/>
      <c r="N41" s="705"/>
    </row>
    <row r="42" spans="1:26" s="9" customFormat="1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N42" s="700" t="s">
        <v>515</v>
      </c>
      <c r="O42" s="701"/>
      <c r="P42" s="701"/>
      <c r="Q42" s="701"/>
      <c r="R42" s="701"/>
      <c r="S42" s="701"/>
      <c r="T42" s="701"/>
    </row>
    <row r="43" spans="1:26" s="9" customFormat="1" x14ac:dyDescent="0.2">
      <c r="A43" s="700" t="s">
        <v>516</v>
      </c>
      <c r="B43" s="701"/>
      <c r="C43" s="701"/>
      <c r="E43" s="702" t="s">
        <v>503</v>
      </c>
      <c r="F43" s="702"/>
      <c r="H43" s="701"/>
      <c r="N43" s="700" t="s">
        <v>516</v>
      </c>
      <c r="O43" s="701"/>
      <c r="P43" s="701"/>
      <c r="R43" s="702" t="s">
        <v>503</v>
      </c>
      <c r="S43" s="701"/>
      <c r="T43" s="701"/>
    </row>
    <row r="44" spans="1:26" s="9" customFormat="1" x14ac:dyDescent="0.2">
      <c r="A44" s="703"/>
      <c r="B44" s="701"/>
      <c r="C44" s="701"/>
      <c r="D44" s="701"/>
      <c r="E44" s="701"/>
      <c r="F44" s="701"/>
      <c r="G44" s="701"/>
      <c r="H44" s="701"/>
      <c r="N44" s="703"/>
      <c r="O44" s="701"/>
      <c r="P44" s="701"/>
      <c r="Q44" s="701"/>
      <c r="R44" s="701"/>
      <c r="S44" s="701"/>
      <c r="T44" s="701"/>
    </row>
    <row r="45" spans="1:26" s="9" customForma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N45" s="704" t="s">
        <v>517</v>
      </c>
      <c r="O45" s="701"/>
      <c r="P45" s="701"/>
      <c r="Q45" s="701"/>
      <c r="R45" s="701"/>
      <c r="S45" s="701"/>
      <c r="T45" s="701"/>
    </row>
    <row r="46" spans="1:26" ht="26.25" customHeight="1" x14ac:dyDescent="0.2"/>
  </sheetData>
  <mergeCells count="48"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  <mergeCell ref="A23:A24"/>
    <mergeCell ref="N23:N24"/>
    <mergeCell ref="A25:A26"/>
    <mergeCell ref="N25:N26"/>
    <mergeCell ref="A27:A28"/>
    <mergeCell ref="N27:N28"/>
    <mergeCell ref="A17:A18"/>
    <mergeCell ref="N17:N18"/>
    <mergeCell ref="A19:A20"/>
    <mergeCell ref="N19:N20"/>
    <mergeCell ref="A21:A22"/>
    <mergeCell ref="N21:N22"/>
    <mergeCell ref="A11:A12"/>
    <mergeCell ref="N11:N12"/>
    <mergeCell ref="A13:A14"/>
    <mergeCell ref="N13:N14"/>
    <mergeCell ref="A15:A16"/>
    <mergeCell ref="N15:N16"/>
    <mergeCell ref="A5:A6"/>
    <mergeCell ref="N5:N6"/>
    <mergeCell ref="A7:A8"/>
    <mergeCell ref="N7:N8"/>
    <mergeCell ref="A9:A10"/>
    <mergeCell ref="N9:N10"/>
    <mergeCell ref="U3:W3"/>
    <mergeCell ref="X3:Z3"/>
    <mergeCell ref="A2:A4"/>
    <mergeCell ref="N2:N4"/>
    <mergeCell ref="A1:M1"/>
    <mergeCell ref="N1:Z1"/>
    <mergeCell ref="B2:D3"/>
    <mergeCell ref="E2:M2"/>
    <mergeCell ref="O2:Z2"/>
    <mergeCell ref="E3:G3"/>
    <mergeCell ref="H3:J3"/>
    <mergeCell ref="K3:M3"/>
    <mergeCell ref="O3:Q3"/>
    <mergeCell ref="R3:T3"/>
  </mergeCells>
  <conditionalFormatting sqref="A6 A8 A10 A12 A14 A16 A18 A20 A22 A24 A26 A28 A30 A32 A34 A36">
    <cfRule type="cellIs" dxfId="218" priority="26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217" priority="27" stopIfTrue="1" operator="lessThan">
      <formula>0.0005</formula>
    </cfRule>
  </conditionalFormatting>
  <conditionalFormatting sqref="A5:IV5">
    <cfRule type="cellIs" dxfId="216" priority="2" stopIfTrue="1" operator="equal">
      <formula>0</formula>
    </cfRule>
  </conditionalFormatting>
  <conditionalFormatting sqref="B7:M7">
    <cfRule type="cellIs" dxfId="215" priority="16" stopIfTrue="1" operator="equal">
      <formula>0</formula>
    </cfRule>
  </conditionalFormatting>
  <conditionalFormatting sqref="G6:M6">
    <cfRule type="cellIs" dxfId="214" priority="13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213" priority="15" stopIfTrue="1" operator="lessThan">
      <formula>0.0005</formula>
    </cfRule>
  </conditionalFormatting>
  <conditionalFormatting sqref="N6 N8 N10 N12 N14 N16 N18 N20 N22 N24 N26 N28 N30 N32 N34 N36">
    <cfRule type="cellIs" dxfId="212" priority="23" stopIfTrue="1" operator="equal">
      <formula>1</formula>
    </cfRule>
    <cfRule type="cellIs" dxfId="211" priority="24" stopIfTrue="1" operator="lessThan">
      <formula>0.0005</formula>
    </cfRule>
  </conditionalFormatting>
  <conditionalFormatting sqref="O6:IV6">
    <cfRule type="cellIs" dxfId="210" priority="1" stopIfTrue="1" operator="lessThan">
      <formula>0.0005</formula>
    </cfRule>
  </conditionalFormatting>
  <conditionalFormatting sqref="O7:IV7 A9:IV9 A11:IV11 A13:IV13 A15:IV15 A17:IV17 A19:IV19 A21:IV21 A23:IV23 A25:IV25 A27:IV27 A29:IV29 A31:IV31 A33:IV33 A35:IV35 A37:IV37">
    <cfRule type="cellIs" dxfId="209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IV38">
    <cfRule type="cellIs" dxfId="208" priority="3" stopIfTrue="1" operator="lessThan">
      <formula>0.0005</formula>
    </cfRule>
  </conditionalFormatting>
  <hyperlinks>
    <hyperlink ref="E43" r:id="rId1" xr:uid="{8AFD3E58-C430-4FC5-A1AD-09EA7B81AF35}"/>
    <hyperlink ref="E43:F43" r:id="rId2" display="http://dx.doi.org/10.4232/1.14582 " xr:uid="{73526001-ECB0-480D-8CB3-3B2E70034329}"/>
    <hyperlink ref="A45" r:id="rId3" display="Publikation und Tabellen stehen unter der Lizenz CC BY-SA DEED 4.0." xr:uid="{877DA4EA-36A9-480E-864F-79B770272D95}"/>
    <hyperlink ref="R43" r:id="rId4" xr:uid="{9D98FF2A-F425-4701-8D38-33DDD84863C7}"/>
    <hyperlink ref="N43:R43" r:id="rId5" display="http://dx.doi.org/10.4232/1.14582 " xr:uid="{3E57B3B5-7E6C-4C48-8DD5-A5C7CF0F8B01}"/>
    <hyperlink ref="N45" r:id="rId6" display="Publikation und Tabellen stehen unter der Lizenz CC BY-SA DEED 4.0." xr:uid="{8CF67ADA-D650-405D-BB89-60E3871E5B28}"/>
  </hyperlinks>
  <pageMargins left="0.78740157480314965" right="0.78740157480314965" top="0.98425196850393704" bottom="0.98425196850393704" header="0.51181102362204722" footer="0.51181102362204722"/>
  <pageSetup paperSize="9" scale="74" orientation="portrait" r:id="rId7"/>
  <headerFooter scaleWithDoc="0" alignWithMargins="0"/>
  <colBreaks count="1" manualBreakCount="1">
    <brk id="13" max="44" man="1"/>
  </colBreaks>
  <legacyDrawingHF r:id="rId8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29BFE-E143-4182-9E71-0E36E3056708}">
  <dimension ref="A1:J46"/>
  <sheetViews>
    <sheetView view="pageBreakPreview" zoomScaleNormal="100" zoomScaleSheetLayoutView="100" workbookViewId="0">
      <selection sqref="A1:J1"/>
    </sheetView>
  </sheetViews>
  <sheetFormatPr baseColWidth="10" defaultRowHeight="12.75" x14ac:dyDescent="0.2"/>
  <cols>
    <col min="1" max="1" width="11.7109375" customWidth="1"/>
  </cols>
  <sheetData>
    <row r="1" spans="1:10" ht="39.950000000000003" customHeight="1" thickBot="1" x14ac:dyDescent="0.25">
      <c r="A1" s="730" t="str">
        <f>"Tabelle 17.1: Einzelveranstaltungen, Unterrichtsstunden und Teilnehmende nach Ländern und Veranstaltungsmerkmalen " &amp;Hilfswerte!B1</f>
        <v>Tabelle 17.1: Einzelveranstaltungen, Unterrichtsstunden und Teilnehmende nach Ländern und Veranstaltungsmerkmalen 2019</v>
      </c>
      <c r="B1" s="730"/>
      <c r="C1" s="730"/>
      <c r="D1" s="730"/>
      <c r="E1" s="730"/>
      <c r="F1" s="730"/>
      <c r="G1" s="730"/>
      <c r="H1" s="730"/>
      <c r="I1" s="730"/>
      <c r="J1" s="730"/>
    </row>
    <row r="2" spans="1:10" ht="25.5" customHeight="1" x14ac:dyDescent="0.2">
      <c r="A2" s="905" t="s">
        <v>14</v>
      </c>
      <c r="B2" s="981" t="s">
        <v>323</v>
      </c>
      <c r="C2" s="982"/>
      <c r="D2" s="982"/>
      <c r="E2" s="945" t="s">
        <v>461</v>
      </c>
      <c r="F2" s="946"/>
      <c r="G2" s="946"/>
      <c r="H2" s="946"/>
      <c r="I2" s="946"/>
      <c r="J2" s="947"/>
    </row>
    <row r="3" spans="1:10" ht="26.25" customHeight="1" x14ac:dyDescent="0.2">
      <c r="A3" s="906"/>
      <c r="B3" s="1033"/>
      <c r="C3" s="1034"/>
      <c r="D3" s="1034"/>
      <c r="E3" s="1029" t="s">
        <v>489</v>
      </c>
      <c r="F3" s="1030"/>
      <c r="G3" s="1031"/>
      <c r="H3" s="1029" t="s">
        <v>326</v>
      </c>
      <c r="I3" s="1030"/>
      <c r="J3" s="1032"/>
    </row>
    <row r="4" spans="1:10" ht="33.75" x14ac:dyDescent="0.2">
      <c r="A4" s="907"/>
      <c r="B4" s="17" t="s">
        <v>324</v>
      </c>
      <c r="C4" s="17" t="s">
        <v>44</v>
      </c>
      <c r="D4" s="86" t="s">
        <v>327</v>
      </c>
      <c r="E4" s="17" t="s">
        <v>324</v>
      </c>
      <c r="F4" s="17" t="s">
        <v>44</v>
      </c>
      <c r="G4" s="17" t="s">
        <v>327</v>
      </c>
      <c r="H4" s="17" t="s">
        <v>324</v>
      </c>
      <c r="I4" s="17" t="s">
        <v>44</v>
      </c>
      <c r="J4" s="19" t="s">
        <v>327</v>
      </c>
    </row>
    <row r="5" spans="1:10" ht="12.75" customHeight="1" x14ac:dyDescent="0.2">
      <c r="A5" s="923" t="s">
        <v>79</v>
      </c>
      <c r="B5" s="352">
        <v>14954</v>
      </c>
      <c r="C5" s="353">
        <v>33313</v>
      </c>
      <c r="D5" s="354">
        <v>475627</v>
      </c>
      <c r="E5" s="352">
        <v>1318</v>
      </c>
      <c r="F5" s="353">
        <v>2866</v>
      </c>
      <c r="G5" s="354">
        <v>29182</v>
      </c>
      <c r="H5" s="353">
        <v>318</v>
      </c>
      <c r="I5" s="353">
        <v>667</v>
      </c>
      <c r="J5" s="355">
        <v>9736</v>
      </c>
    </row>
    <row r="6" spans="1:10" ht="12.75" customHeight="1" x14ac:dyDescent="0.2">
      <c r="A6" s="897"/>
      <c r="B6" s="356">
        <v>1</v>
      </c>
      <c r="C6" s="357">
        <v>1</v>
      </c>
      <c r="D6" s="358">
        <v>1</v>
      </c>
      <c r="E6" s="95">
        <v>8.8139999999999996E-2</v>
      </c>
      <c r="F6" s="99">
        <v>8.6029999999999995E-2</v>
      </c>
      <c r="G6" s="359">
        <v>6.1350000000000002E-2</v>
      </c>
      <c r="H6" s="99">
        <v>2.1270000000000001E-2</v>
      </c>
      <c r="I6" s="99">
        <v>2.002E-2</v>
      </c>
      <c r="J6" s="360">
        <v>2.0469999999999999E-2</v>
      </c>
    </row>
    <row r="7" spans="1:10" ht="12.75" customHeight="1" x14ac:dyDescent="0.2">
      <c r="A7" s="897" t="s">
        <v>80</v>
      </c>
      <c r="B7" s="361">
        <v>34006</v>
      </c>
      <c r="C7" s="142">
        <v>67910</v>
      </c>
      <c r="D7" s="362">
        <v>702062</v>
      </c>
      <c r="E7" s="361">
        <v>1041</v>
      </c>
      <c r="F7" s="142">
        <v>2082</v>
      </c>
      <c r="G7" s="362">
        <v>10020</v>
      </c>
      <c r="H7" s="142">
        <v>236</v>
      </c>
      <c r="I7" s="142">
        <v>470</v>
      </c>
      <c r="J7" s="363">
        <v>1653</v>
      </c>
    </row>
    <row r="8" spans="1:10" ht="12.75" customHeight="1" x14ac:dyDescent="0.2">
      <c r="A8" s="897"/>
      <c r="B8" s="356">
        <v>1</v>
      </c>
      <c r="C8" s="357">
        <v>1</v>
      </c>
      <c r="D8" s="358">
        <v>1</v>
      </c>
      <c r="E8" s="95">
        <v>3.0609999999999998E-2</v>
      </c>
      <c r="F8" s="99">
        <v>3.066E-2</v>
      </c>
      <c r="G8" s="359">
        <v>1.427E-2</v>
      </c>
      <c r="H8" s="99">
        <v>6.94E-3</v>
      </c>
      <c r="I8" s="99">
        <v>6.9199999999999999E-3</v>
      </c>
      <c r="J8" s="360">
        <v>2.3500000000000001E-3</v>
      </c>
    </row>
    <row r="9" spans="1:10" ht="12.75" customHeight="1" x14ac:dyDescent="0.2">
      <c r="A9" s="897" t="s">
        <v>81</v>
      </c>
      <c r="B9" s="361">
        <v>1012</v>
      </c>
      <c r="C9" s="142">
        <v>2460</v>
      </c>
      <c r="D9" s="362">
        <v>14726</v>
      </c>
      <c r="E9" s="361">
        <v>59</v>
      </c>
      <c r="F9" s="142">
        <v>131</v>
      </c>
      <c r="G9" s="362">
        <v>653</v>
      </c>
      <c r="H9" s="142">
        <v>47</v>
      </c>
      <c r="I9" s="142">
        <v>89</v>
      </c>
      <c r="J9" s="363">
        <v>281</v>
      </c>
    </row>
    <row r="10" spans="1:10" ht="12.75" customHeight="1" x14ac:dyDescent="0.2">
      <c r="A10" s="897"/>
      <c r="B10" s="356">
        <v>1</v>
      </c>
      <c r="C10" s="357">
        <v>1</v>
      </c>
      <c r="D10" s="358">
        <v>1</v>
      </c>
      <c r="E10" s="95">
        <v>5.8299999999999998E-2</v>
      </c>
      <c r="F10" s="99">
        <v>5.3249999999999999E-2</v>
      </c>
      <c r="G10" s="359">
        <v>4.4339999999999997E-2</v>
      </c>
      <c r="H10" s="99">
        <v>4.6440000000000002E-2</v>
      </c>
      <c r="I10" s="99">
        <v>3.6179999999999997E-2</v>
      </c>
      <c r="J10" s="360">
        <v>1.908E-2</v>
      </c>
    </row>
    <row r="11" spans="1:10" ht="12.75" customHeight="1" x14ac:dyDescent="0.2">
      <c r="A11" s="897" t="s">
        <v>82</v>
      </c>
      <c r="B11" s="361">
        <v>1129</v>
      </c>
      <c r="C11" s="142">
        <v>2675</v>
      </c>
      <c r="D11" s="362">
        <v>15854</v>
      </c>
      <c r="E11" s="361">
        <v>37</v>
      </c>
      <c r="F11" s="142">
        <v>88</v>
      </c>
      <c r="G11" s="362">
        <v>331</v>
      </c>
      <c r="H11" s="142">
        <v>90</v>
      </c>
      <c r="I11" s="142">
        <v>193</v>
      </c>
      <c r="J11" s="363">
        <v>454</v>
      </c>
    </row>
    <row r="12" spans="1:10" ht="12.75" customHeight="1" x14ac:dyDescent="0.2">
      <c r="A12" s="897"/>
      <c r="B12" s="356">
        <v>1</v>
      </c>
      <c r="C12" s="357">
        <v>1</v>
      </c>
      <c r="D12" s="358">
        <v>1</v>
      </c>
      <c r="E12" s="95">
        <v>3.2770000000000001E-2</v>
      </c>
      <c r="F12" s="99">
        <v>3.2899999999999999E-2</v>
      </c>
      <c r="G12" s="359">
        <v>2.0879999999999999E-2</v>
      </c>
      <c r="H12" s="99">
        <v>7.9719999999999999E-2</v>
      </c>
      <c r="I12" s="99">
        <v>7.2150000000000006E-2</v>
      </c>
      <c r="J12" s="360">
        <v>2.8639999999999999E-2</v>
      </c>
    </row>
    <row r="13" spans="1:10" ht="12.75" customHeight="1" x14ac:dyDescent="0.2">
      <c r="A13" s="897" t="s">
        <v>83</v>
      </c>
      <c r="B13" s="361">
        <v>511</v>
      </c>
      <c r="C13" s="142">
        <v>1392</v>
      </c>
      <c r="D13" s="362">
        <v>11130</v>
      </c>
      <c r="E13" s="361">
        <v>2</v>
      </c>
      <c r="F13" s="142">
        <v>4</v>
      </c>
      <c r="G13" s="362">
        <v>17</v>
      </c>
      <c r="H13" s="142">
        <v>4</v>
      </c>
      <c r="I13" s="142">
        <v>8</v>
      </c>
      <c r="J13" s="363">
        <v>53</v>
      </c>
    </row>
    <row r="14" spans="1:10" ht="12.75" customHeight="1" x14ac:dyDescent="0.2">
      <c r="A14" s="897"/>
      <c r="B14" s="356">
        <v>1</v>
      </c>
      <c r="C14" s="357">
        <v>1</v>
      </c>
      <c r="D14" s="358">
        <v>1</v>
      </c>
      <c r="E14" s="95">
        <v>3.9100000000000003E-3</v>
      </c>
      <c r="F14" s="99">
        <v>2.8700000000000002E-3</v>
      </c>
      <c r="G14" s="359">
        <v>1.5299999999999999E-3</v>
      </c>
      <c r="H14" s="99">
        <v>7.8300000000000002E-3</v>
      </c>
      <c r="I14" s="99">
        <v>5.7499999999999999E-3</v>
      </c>
      <c r="J14" s="360">
        <v>4.7600000000000003E-3</v>
      </c>
    </row>
    <row r="15" spans="1:10" ht="12.75" customHeight="1" x14ac:dyDescent="0.2">
      <c r="A15" s="897" t="s">
        <v>84</v>
      </c>
      <c r="B15" s="361">
        <v>96</v>
      </c>
      <c r="C15" s="142">
        <v>235</v>
      </c>
      <c r="D15" s="362">
        <v>1860</v>
      </c>
      <c r="E15" s="361">
        <v>10</v>
      </c>
      <c r="F15" s="142">
        <v>21</v>
      </c>
      <c r="G15" s="362">
        <v>362</v>
      </c>
      <c r="H15" s="142">
        <v>2</v>
      </c>
      <c r="I15" s="142">
        <v>4</v>
      </c>
      <c r="J15" s="363">
        <v>28</v>
      </c>
    </row>
    <row r="16" spans="1:10" ht="12.75" customHeight="1" x14ac:dyDescent="0.2">
      <c r="A16" s="897"/>
      <c r="B16" s="356">
        <v>1</v>
      </c>
      <c r="C16" s="357">
        <v>1</v>
      </c>
      <c r="D16" s="358">
        <v>1</v>
      </c>
      <c r="E16" s="95">
        <v>0.10417</v>
      </c>
      <c r="F16" s="99">
        <v>8.9359999999999995E-2</v>
      </c>
      <c r="G16" s="359">
        <v>0.19461999999999999</v>
      </c>
      <c r="H16" s="99">
        <v>2.0830000000000001E-2</v>
      </c>
      <c r="I16" s="99">
        <v>1.702E-2</v>
      </c>
      <c r="J16" s="360">
        <v>1.5049999999999999E-2</v>
      </c>
    </row>
    <row r="17" spans="1:10" ht="12.75" customHeight="1" x14ac:dyDescent="0.2">
      <c r="A17" s="897" t="s">
        <v>85</v>
      </c>
      <c r="B17" s="361">
        <v>2578</v>
      </c>
      <c r="C17" s="142">
        <v>7357</v>
      </c>
      <c r="D17" s="362">
        <v>59789</v>
      </c>
      <c r="E17" s="361">
        <v>134</v>
      </c>
      <c r="F17" s="142">
        <v>339</v>
      </c>
      <c r="G17" s="362">
        <v>1635</v>
      </c>
      <c r="H17" s="142">
        <v>67</v>
      </c>
      <c r="I17" s="142">
        <v>157</v>
      </c>
      <c r="J17" s="363">
        <v>596</v>
      </c>
    </row>
    <row r="18" spans="1:10" ht="12.75" customHeight="1" x14ac:dyDescent="0.2">
      <c r="A18" s="897"/>
      <c r="B18" s="356">
        <v>1</v>
      </c>
      <c r="C18" s="357">
        <v>1</v>
      </c>
      <c r="D18" s="358">
        <v>1</v>
      </c>
      <c r="E18" s="95">
        <v>5.1979999999999998E-2</v>
      </c>
      <c r="F18" s="99">
        <v>4.6080000000000003E-2</v>
      </c>
      <c r="G18" s="359">
        <v>2.7349999999999999E-2</v>
      </c>
      <c r="H18" s="99">
        <v>2.5989999999999999E-2</v>
      </c>
      <c r="I18" s="99">
        <v>2.1340000000000001E-2</v>
      </c>
      <c r="J18" s="360">
        <v>9.9699999999999997E-3</v>
      </c>
    </row>
    <row r="19" spans="1:10" ht="12.75" customHeight="1" x14ac:dyDescent="0.2">
      <c r="A19" s="897" t="s">
        <v>86</v>
      </c>
      <c r="B19" s="361">
        <v>913</v>
      </c>
      <c r="C19" s="142">
        <v>2009</v>
      </c>
      <c r="D19" s="362">
        <v>18132</v>
      </c>
      <c r="E19" s="361">
        <v>5</v>
      </c>
      <c r="F19" s="142">
        <v>12</v>
      </c>
      <c r="G19" s="362">
        <v>48</v>
      </c>
      <c r="H19" s="142">
        <v>11</v>
      </c>
      <c r="I19" s="142">
        <v>21</v>
      </c>
      <c r="J19" s="363">
        <v>94</v>
      </c>
    </row>
    <row r="20" spans="1:10" ht="12.75" customHeight="1" x14ac:dyDescent="0.2">
      <c r="A20" s="897"/>
      <c r="B20" s="356">
        <v>1</v>
      </c>
      <c r="C20" s="357">
        <v>1</v>
      </c>
      <c r="D20" s="358">
        <v>1</v>
      </c>
      <c r="E20" s="95">
        <v>5.4799999999999996E-3</v>
      </c>
      <c r="F20" s="99">
        <v>5.9699999999999996E-3</v>
      </c>
      <c r="G20" s="359">
        <v>2.65E-3</v>
      </c>
      <c r="H20" s="99">
        <v>1.205E-2</v>
      </c>
      <c r="I20" s="99">
        <v>1.0449999999999999E-2</v>
      </c>
      <c r="J20" s="360">
        <v>5.1799999999999997E-3</v>
      </c>
    </row>
    <row r="21" spans="1:10" ht="12.75" customHeight="1" x14ac:dyDescent="0.2">
      <c r="A21" s="897" t="s">
        <v>87</v>
      </c>
      <c r="B21" s="361">
        <v>3463</v>
      </c>
      <c r="C21" s="142">
        <v>11358</v>
      </c>
      <c r="D21" s="362">
        <v>83688</v>
      </c>
      <c r="E21" s="361">
        <v>133</v>
      </c>
      <c r="F21" s="142">
        <v>379</v>
      </c>
      <c r="G21" s="362">
        <v>1746</v>
      </c>
      <c r="H21" s="142">
        <v>78</v>
      </c>
      <c r="I21" s="142">
        <v>192</v>
      </c>
      <c r="J21" s="363">
        <v>624</v>
      </c>
    </row>
    <row r="22" spans="1:10" ht="12.75" customHeight="1" x14ac:dyDescent="0.2">
      <c r="A22" s="897"/>
      <c r="B22" s="356">
        <v>1</v>
      </c>
      <c r="C22" s="357">
        <v>1</v>
      </c>
      <c r="D22" s="358">
        <v>1</v>
      </c>
      <c r="E22" s="95">
        <v>3.841E-2</v>
      </c>
      <c r="F22" s="99">
        <v>3.3369999999999997E-2</v>
      </c>
      <c r="G22" s="359">
        <v>2.086E-2</v>
      </c>
      <c r="H22" s="99">
        <v>2.2519999999999998E-2</v>
      </c>
      <c r="I22" s="99">
        <v>1.6899999999999998E-2</v>
      </c>
      <c r="J22" s="360">
        <v>7.4599999999999996E-3</v>
      </c>
    </row>
    <row r="23" spans="1:10" ht="12.75" customHeight="1" x14ac:dyDescent="0.2">
      <c r="A23" s="897" t="s">
        <v>88</v>
      </c>
      <c r="B23" s="361">
        <v>12828</v>
      </c>
      <c r="C23" s="142">
        <v>33797</v>
      </c>
      <c r="D23" s="362">
        <v>328284</v>
      </c>
      <c r="E23" s="361">
        <v>398</v>
      </c>
      <c r="F23" s="142">
        <v>938</v>
      </c>
      <c r="G23" s="362">
        <v>5290</v>
      </c>
      <c r="H23" s="142">
        <v>249</v>
      </c>
      <c r="I23" s="142">
        <v>505</v>
      </c>
      <c r="J23" s="363">
        <v>2861</v>
      </c>
    </row>
    <row r="24" spans="1:10" ht="12.75" customHeight="1" x14ac:dyDescent="0.2">
      <c r="A24" s="897"/>
      <c r="B24" s="356">
        <v>1</v>
      </c>
      <c r="C24" s="357">
        <v>1</v>
      </c>
      <c r="D24" s="358">
        <v>1</v>
      </c>
      <c r="E24" s="95">
        <v>3.1029999999999999E-2</v>
      </c>
      <c r="F24" s="99">
        <v>2.775E-2</v>
      </c>
      <c r="G24" s="359">
        <v>1.6109999999999999E-2</v>
      </c>
      <c r="H24" s="99">
        <v>1.941E-2</v>
      </c>
      <c r="I24" s="99">
        <v>1.494E-2</v>
      </c>
      <c r="J24" s="360">
        <v>8.7200000000000003E-3</v>
      </c>
    </row>
    <row r="25" spans="1:10" ht="12.75" customHeight="1" x14ac:dyDescent="0.2">
      <c r="A25" s="897" t="s">
        <v>89</v>
      </c>
      <c r="B25" s="361">
        <v>2986</v>
      </c>
      <c r="C25" s="142">
        <v>8125</v>
      </c>
      <c r="D25" s="362">
        <v>73607</v>
      </c>
      <c r="E25" s="361">
        <v>46</v>
      </c>
      <c r="F25" s="142">
        <v>100</v>
      </c>
      <c r="G25" s="362">
        <v>604</v>
      </c>
      <c r="H25" s="142">
        <v>52</v>
      </c>
      <c r="I25" s="142">
        <v>110</v>
      </c>
      <c r="J25" s="363">
        <v>327</v>
      </c>
    </row>
    <row r="26" spans="1:10" ht="12.75" customHeight="1" x14ac:dyDescent="0.2">
      <c r="A26" s="897"/>
      <c r="B26" s="356">
        <v>1</v>
      </c>
      <c r="C26" s="357">
        <v>1</v>
      </c>
      <c r="D26" s="358">
        <v>1</v>
      </c>
      <c r="E26" s="95">
        <v>1.541E-2</v>
      </c>
      <c r="F26" s="99">
        <v>1.231E-2</v>
      </c>
      <c r="G26" s="359">
        <v>8.2100000000000003E-3</v>
      </c>
      <c r="H26" s="99">
        <v>1.7409999999999998E-2</v>
      </c>
      <c r="I26" s="99">
        <v>1.354E-2</v>
      </c>
      <c r="J26" s="360">
        <v>4.4400000000000004E-3</v>
      </c>
    </row>
    <row r="27" spans="1:10" ht="12.75" customHeight="1" x14ac:dyDescent="0.2">
      <c r="A27" s="897" t="s">
        <v>90</v>
      </c>
      <c r="B27" s="361">
        <v>1566</v>
      </c>
      <c r="C27" s="142">
        <v>4329</v>
      </c>
      <c r="D27" s="362">
        <v>30731</v>
      </c>
      <c r="E27" s="361">
        <v>2</v>
      </c>
      <c r="F27" s="142">
        <v>5</v>
      </c>
      <c r="G27" s="362">
        <v>11</v>
      </c>
      <c r="H27" s="142">
        <v>1</v>
      </c>
      <c r="I27" s="142">
        <v>3</v>
      </c>
      <c r="J27" s="363">
        <v>7</v>
      </c>
    </row>
    <row r="28" spans="1:10" ht="12.75" customHeight="1" x14ac:dyDescent="0.2">
      <c r="A28" s="897"/>
      <c r="B28" s="356">
        <v>1</v>
      </c>
      <c r="C28" s="357">
        <v>1</v>
      </c>
      <c r="D28" s="358">
        <v>1</v>
      </c>
      <c r="E28" s="95">
        <v>1.2800000000000001E-3</v>
      </c>
      <c r="F28" s="99">
        <v>1.16E-3</v>
      </c>
      <c r="G28" s="359">
        <v>3.6000000000000002E-4</v>
      </c>
      <c r="H28" s="99">
        <v>6.4000000000000005E-4</v>
      </c>
      <c r="I28" s="99">
        <v>6.8999999999999997E-4</v>
      </c>
      <c r="J28" s="360">
        <v>2.3000000000000001E-4</v>
      </c>
    </row>
    <row r="29" spans="1:10" ht="12.75" customHeight="1" x14ac:dyDescent="0.2">
      <c r="A29" s="897" t="s">
        <v>91</v>
      </c>
      <c r="B29" s="361">
        <v>1754</v>
      </c>
      <c r="C29" s="142">
        <v>5093</v>
      </c>
      <c r="D29" s="362">
        <v>26420</v>
      </c>
      <c r="E29" s="361">
        <v>116</v>
      </c>
      <c r="F29" s="142">
        <v>409</v>
      </c>
      <c r="G29" s="362">
        <v>1087</v>
      </c>
      <c r="H29" s="142">
        <v>33</v>
      </c>
      <c r="I29" s="142">
        <v>94</v>
      </c>
      <c r="J29" s="363">
        <v>204</v>
      </c>
    </row>
    <row r="30" spans="1:10" ht="12.75" customHeight="1" x14ac:dyDescent="0.2">
      <c r="A30" s="897"/>
      <c r="B30" s="356">
        <v>1</v>
      </c>
      <c r="C30" s="357">
        <v>1</v>
      </c>
      <c r="D30" s="358">
        <v>1</v>
      </c>
      <c r="E30" s="95">
        <v>6.6129999999999994E-2</v>
      </c>
      <c r="F30" s="99">
        <v>8.0310000000000006E-2</v>
      </c>
      <c r="G30" s="359">
        <v>4.1140000000000003E-2</v>
      </c>
      <c r="H30" s="99">
        <v>1.881E-2</v>
      </c>
      <c r="I30" s="99">
        <v>1.8460000000000001E-2</v>
      </c>
      <c r="J30" s="360">
        <v>7.7200000000000003E-3</v>
      </c>
    </row>
    <row r="31" spans="1:10" ht="12.75" customHeight="1" x14ac:dyDescent="0.2">
      <c r="A31" s="897" t="s">
        <v>92</v>
      </c>
      <c r="B31" s="361">
        <v>795</v>
      </c>
      <c r="C31" s="142">
        <v>2103</v>
      </c>
      <c r="D31" s="362">
        <v>10693</v>
      </c>
      <c r="E31" s="361">
        <v>20</v>
      </c>
      <c r="F31" s="142">
        <v>64</v>
      </c>
      <c r="G31" s="362">
        <v>256</v>
      </c>
      <c r="H31" s="142">
        <v>12</v>
      </c>
      <c r="I31" s="142">
        <v>36</v>
      </c>
      <c r="J31" s="363">
        <v>121</v>
      </c>
    </row>
    <row r="32" spans="1:10" ht="12.75" customHeight="1" x14ac:dyDescent="0.2">
      <c r="A32" s="897"/>
      <c r="B32" s="356">
        <v>1</v>
      </c>
      <c r="C32" s="357">
        <v>1</v>
      </c>
      <c r="D32" s="358">
        <v>1</v>
      </c>
      <c r="E32" s="95">
        <v>2.5159999999999998E-2</v>
      </c>
      <c r="F32" s="99">
        <v>3.0429999999999999E-2</v>
      </c>
      <c r="G32" s="359">
        <v>2.3939999999999999E-2</v>
      </c>
      <c r="H32" s="99">
        <v>1.5089999999999999E-2</v>
      </c>
      <c r="I32" s="99">
        <v>1.712E-2</v>
      </c>
      <c r="J32" s="360">
        <v>1.132E-2</v>
      </c>
    </row>
    <row r="33" spans="1:10" ht="12.75" customHeight="1" x14ac:dyDescent="0.2">
      <c r="A33" s="897" t="s">
        <v>93</v>
      </c>
      <c r="B33" s="361">
        <v>2801</v>
      </c>
      <c r="C33" s="142">
        <v>7159</v>
      </c>
      <c r="D33" s="362">
        <v>80641</v>
      </c>
      <c r="E33" s="361">
        <v>13</v>
      </c>
      <c r="F33" s="142">
        <v>35</v>
      </c>
      <c r="G33" s="362">
        <v>337</v>
      </c>
      <c r="H33" s="142">
        <v>22</v>
      </c>
      <c r="I33" s="142">
        <v>50</v>
      </c>
      <c r="J33" s="363">
        <v>158</v>
      </c>
    </row>
    <row r="34" spans="1:10" ht="12.75" customHeight="1" x14ac:dyDescent="0.2">
      <c r="A34" s="897"/>
      <c r="B34" s="356">
        <v>1</v>
      </c>
      <c r="C34" s="357">
        <v>1</v>
      </c>
      <c r="D34" s="358">
        <v>1</v>
      </c>
      <c r="E34" s="95">
        <v>4.64E-3</v>
      </c>
      <c r="F34" s="99">
        <v>4.8900000000000002E-3</v>
      </c>
      <c r="G34" s="359">
        <v>4.1799999999999997E-3</v>
      </c>
      <c r="H34" s="99">
        <v>7.8499999999999993E-3</v>
      </c>
      <c r="I34" s="99">
        <v>6.9800000000000001E-3</v>
      </c>
      <c r="J34" s="360">
        <v>1.9599999999999999E-3</v>
      </c>
    </row>
    <row r="35" spans="1:10" ht="12.75" customHeight="1" x14ac:dyDescent="0.2">
      <c r="A35" s="1035" t="s">
        <v>94</v>
      </c>
      <c r="B35" s="361">
        <v>1016</v>
      </c>
      <c r="C35" s="142">
        <v>2341</v>
      </c>
      <c r="D35" s="362">
        <v>17731</v>
      </c>
      <c r="E35" s="361">
        <v>19</v>
      </c>
      <c r="F35" s="142">
        <v>48</v>
      </c>
      <c r="G35" s="362">
        <v>229</v>
      </c>
      <c r="H35" s="142">
        <v>21</v>
      </c>
      <c r="I35" s="142">
        <v>42</v>
      </c>
      <c r="J35" s="363">
        <v>103</v>
      </c>
    </row>
    <row r="36" spans="1:10" ht="12.75" customHeight="1" x14ac:dyDescent="0.2">
      <c r="A36" s="899"/>
      <c r="B36" s="364">
        <v>1</v>
      </c>
      <c r="C36" s="365">
        <v>1</v>
      </c>
      <c r="D36" s="366">
        <v>1</v>
      </c>
      <c r="E36" s="413">
        <v>1.8700000000000001E-2</v>
      </c>
      <c r="F36" s="367">
        <v>2.0500000000000001E-2</v>
      </c>
      <c r="G36" s="368">
        <v>1.2919999999999999E-2</v>
      </c>
      <c r="H36" s="367">
        <v>2.0670000000000001E-2</v>
      </c>
      <c r="I36" s="367">
        <v>1.7940000000000001E-2</v>
      </c>
      <c r="J36" s="369">
        <v>5.8100000000000001E-3</v>
      </c>
    </row>
    <row r="37" spans="1:10" ht="12.75" customHeight="1" x14ac:dyDescent="0.2">
      <c r="A37" s="900" t="s">
        <v>109</v>
      </c>
      <c r="B37" s="405">
        <v>82408</v>
      </c>
      <c r="C37" s="406">
        <v>191656</v>
      </c>
      <c r="D37" s="111">
        <v>1950975</v>
      </c>
      <c r="E37" s="405">
        <v>3353</v>
      </c>
      <c r="F37" s="406">
        <v>7521</v>
      </c>
      <c r="G37" s="111">
        <v>51808</v>
      </c>
      <c r="H37" s="406">
        <v>1243</v>
      </c>
      <c r="I37" s="406">
        <v>2641</v>
      </c>
      <c r="J37" s="417">
        <v>17300</v>
      </c>
    </row>
    <row r="38" spans="1:10" ht="12.75" customHeight="1" thickBot="1" x14ac:dyDescent="0.25">
      <c r="A38" s="901"/>
      <c r="B38" s="418">
        <v>1</v>
      </c>
      <c r="C38" s="419">
        <v>1</v>
      </c>
      <c r="D38" s="420">
        <v>1</v>
      </c>
      <c r="E38" s="421">
        <v>4.0689999999999997E-2</v>
      </c>
      <c r="F38" s="390">
        <v>3.9239999999999997E-2</v>
      </c>
      <c r="G38" s="391">
        <v>2.6550000000000001E-2</v>
      </c>
      <c r="H38" s="390">
        <v>1.508E-2</v>
      </c>
      <c r="I38" s="390">
        <v>1.3780000000000001E-2</v>
      </c>
      <c r="J38" s="392">
        <v>8.8699999999999994E-3</v>
      </c>
    </row>
    <row r="40" spans="1:10" s="705" customFormat="1" ht="11.25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10" s="705" customFormat="1" ht="11.25" x14ac:dyDescent="0.2">
      <c r="A41" s="705" t="s">
        <v>521</v>
      </c>
    </row>
    <row r="43" spans="1:10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9"/>
      <c r="J43" s="9"/>
    </row>
    <row r="44" spans="1:10" x14ac:dyDescent="0.2">
      <c r="A44" s="700" t="s">
        <v>516</v>
      </c>
      <c r="B44" s="701"/>
      <c r="C44" s="701"/>
      <c r="D44" s="9"/>
      <c r="E44" s="702" t="s">
        <v>503</v>
      </c>
      <c r="F44" s="702"/>
      <c r="G44" s="9"/>
      <c r="H44" s="701"/>
      <c r="I44" s="9"/>
      <c r="J44" s="9"/>
    </row>
    <row r="45" spans="1:10" x14ac:dyDescent="0.2">
      <c r="A45" s="703"/>
      <c r="B45" s="701"/>
      <c r="C45" s="701"/>
      <c r="D45" s="701"/>
      <c r="E45" s="701"/>
      <c r="F45" s="701"/>
      <c r="G45" s="701"/>
      <c r="H45" s="701"/>
      <c r="I45" s="9"/>
      <c r="J45" s="9"/>
    </row>
    <row r="46" spans="1:10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9"/>
      <c r="J46" s="9"/>
    </row>
  </sheetData>
  <mergeCells count="23">
    <mergeCell ref="A37:A38"/>
    <mergeCell ref="A23:A24"/>
    <mergeCell ref="A25:A26"/>
    <mergeCell ref="A29:A30"/>
    <mergeCell ref="A31:A32"/>
    <mergeCell ref="A33:A34"/>
    <mergeCell ref="A35:A36"/>
    <mergeCell ref="A27:A28"/>
    <mergeCell ref="A19:A20"/>
    <mergeCell ref="A21:A22"/>
    <mergeCell ref="A1:J1"/>
    <mergeCell ref="A2:A4"/>
    <mergeCell ref="B2:D3"/>
    <mergeCell ref="E2:J2"/>
    <mergeCell ref="E3:G3"/>
    <mergeCell ref="H3:J3"/>
    <mergeCell ref="A5:A6"/>
    <mergeCell ref="A7:A8"/>
    <mergeCell ref="A9:A10"/>
    <mergeCell ref="A11:A12"/>
    <mergeCell ref="A13:A14"/>
    <mergeCell ref="A15:A16"/>
    <mergeCell ref="A17:A18"/>
  </mergeCells>
  <conditionalFormatting sqref="A6 A8 A10 A12 A14 A16 A18 A20 A22 A24 A26 A28 A30 A32 A34 A36">
    <cfRule type="cellIs" dxfId="207" priority="83" stopIfTrue="1" operator="lessThan">
      <formula>0.0005</formula>
    </cfRule>
    <cfRule type="cellIs" dxfId="206" priority="82" stopIfTrue="1" operator="equal">
      <formula>1</formula>
    </cfRule>
  </conditionalFormatting>
  <conditionalFormatting sqref="A5:J5">
    <cfRule type="cellIs" dxfId="205" priority="81" stopIfTrue="1" operator="equal">
      <formula>0</formula>
    </cfRule>
  </conditionalFormatting>
  <conditionalFormatting sqref="A9:J9">
    <cfRule type="cellIs" dxfId="204" priority="71" stopIfTrue="1" operator="equal">
      <formula>0</formula>
    </cfRule>
  </conditionalFormatting>
  <conditionalFormatting sqref="A11:J11">
    <cfRule type="cellIs" dxfId="203" priority="66" stopIfTrue="1" operator="equal">
      <formula>0</formula>
    </cfRule>
  </conditionalFormatting>
  <conditionalFormatting sqref="A13:J13">
    <cfRule type="cellIs" dxfId="202" priority="61" stopIfTrue="1" operator="equal">
      <formula>0</formula>
    </cfRule>
  </conditionalFormatting>
  <conditionalFormatting sqref="A15:J15">
    <cfRule type="cellIs" dxfId="201" priority="56" stopIfTrue="1" operator="equal">
      <formula>0</formula>
    </cfRule>
  </conditionalFormatting>
  <conditionalFormatting sqref="A17:J17">
    <cfRule type="cellIs" dxfId="200" priority="51" stopIfTrue="1" operator="equal">
      <formula>0</formula>
    </cfRule>
  </conditionalFormatting>
  <conditionalFormatting sqref="A19:J19">
    <cfRule type="cellIs" dxfId="199" priority="46" stopIfTrue="1" operator="equal">
      <formula>0</formula>
    </cfRule>
  </conditionalFormatting>
  <conditionalFormatting sqref="A21:J21">
    <cfRule type="cellIs" dxfId="198" priority="41" stopIfTrue="1" operator="equal">
      <formula>0</formula>
    </cfRule>
  </conditionalFormatting>
  <conditionalFormatting sqref="A23:J23">
    <cfRule type="cellIs" dxfId="197" priority="36" stopIfTrue="1" operator="equal">
      <formula>0</formula>
    </cfRule>
  </conditionalFormatting>
  <conditionalFormatting sqref="A25:J25">
    <cfRule type="cellIs" dxfId="196" priority="31" stopIfTrue="1" operator="equal">
      <formula>0</formula>
    </cfRule>
  </conditionalFormatting>
  <conditionalFormatting sqref="A27:J27">
    <cfRule type="cellIs" dxfId="195" priority="26" stopIfTrue="1" operator="equal">
      <formula>0</formula>
    </cfRule>
  </conditionalFormatting>
  <conditionalFormatting sqref="A29:J29">
    <cfRule type="cellIs" dxfId="194" priority="21" stopIfTrue="1" operator="equal">
      <formula>0</formula>
    </cfRule>
  </conditionalFormatting>
  <conditionalFormatting sqref="A31:J31">
    <cfRule type="cellIs" dxfId="193" priority="16" stopIfTrue="1" operator="equal">
      <formula>0</formula>
    </cfRule>
  </conditionalFormatting>
  <conditionalFormatting sqref="A33:J33">
    <cfRule type="cellIs" dxfId="192" priority="11" stopIfTrue="1" operator="equal">
      <formula>0</formula>
    </cfRule>
  </conditionalFormatting>
  <conditionalFormatting sqref="A35:J35">
    <cfRule type="cellIs" dxfId="191" priority="6" stopIfTrue="1" operator="equal">
      <formula>0</formula>
    </cfRule>
  </conditionalFormatting>
  <conditionalFormatting sqref="B7:J7">
    <cfRule type="cellIs" dxfId="190" priority="76" stopIfTrue="1" operator="equal">
      <formula>0</formula>
    </cfRule>
  </conditionalFormatting>
  <conditionalFormatting sqref="B37:J37">
    <cfRule type="cellIs" dxfId="189" priority="1" stopIfTrue="1" operator="equal">
      <formula>0</formula>
    </cfRule>
  </conditionalFormatting>
  <conditionalFormatting sqref="E6:J6">
    <cfRule type="cellIs" dxfId="188" priority="85" stopIfTrue="1" operator="lessThan">
      <formula>0.0005</formula>
    </cfRule>
  </conditionalFormatting>
  <conditionalFormatting sqref="E8:J8">
    <cfRule type="cellIs" dxfId="187" priority="77" stopIfTrue="1" operator="lessThan">
      <formula>0.0005</formula>
    </cfRule>
  </conditionalFormatting>
  <conditionalFormatting sqref="E10:J10">
    <cfRule type="cellIs" dxfId="186" priority="72" stopIfTrue="1" operator="lessThan">
      <formula>0.0005</formula>
    </cfRule>
  </conditionalFormatting>
  <conditionalFormatting sqref="E12:J12">
    <cfRule type="cellIs" dxfId="185" priority="67" stopIfTrue="1" operator="lessThan">
      <formula>0.0005</formula>
    </cfRule>
  </conditionalFormatting>
  <conditionalFormatting sqref="E14:J14">
    <cfRule type="cellIs" dxfId="184" priority="62" stopIfTrue="1" operator="lessThan">
      <formula>0.0005</formula>
    </cfRule>
  </conditionalFormatting>
  <conditionalFormatting sqref="E16:J16">
    <cfRule type="cellIs" dxfId="183" priority="57" stopIfTrue="1" operator="lessThan">
      <formula>0.0005</formula>
    </cfRule>
  </conditionalFormatting>
  <conditionalFormatting sqref="E18:J18">
    <cfRule type="cellIs" dxfId="182" priority="52" stopIfTrue="1" operator="lessThan">
      <formula>0.0005</formula>
    </cfRule>
  </conditionalFormatting>
  <conditionalFormatting sqref="E20:J20">
    <cfRule type="cellIs" dxfId="181" priority="47" stopIfTrue="1" operator="lessThan">
      <formula>0.0005</formula>
    </cfRule>
  </conditionalFormatting>
  <conditionalFormatting sqref="E22:J22">
    <cfRule type="cellIs" dxfId="180" priority="42" stopIfTrue="1" operator="lessThan">
      <formula>0.0005</formula>
    </cfRule>
  </conditionalFormatting>
  <conditionalFormatting sqref="E24:J24">
    <cfRule type="cellIs" dxfId="179" priority="37" stopIfTrue="1" operator="lessThan">
      <formula>0.0005</formula>
    </cfRule>
  </conditionalFormatting>
  <conditionalFormatting sqref="E26:J26">
    <cfRule type="cellIs" dxfId="178" priority="32" stopIfTrue="1" operator="lessThan">
      <formula>0.0005</formula>
    </cfRule>
  </conditionalFormatting>
  <conditionalFormatting sqref="E28:J28">
    <cfRule type="cellIs" dxfId="177" priority="27" stopIfTrue="1" operator="lessThan">
      <formula>0.0005</formula>
    </cfRule>
  </conditionalFormatting>
  <conditionalFormatting sqref="E30:J30">
    <cfRule type="cellIs" dxfId="176" priority="22" stopIfTrue="1" operator="lessThan">
      <formula>0.0005</formula>
    </cfRule>
  </conditionalFormatting>
  <conditionalFormatting sqref="E32:J32">
    <cfRule type="cellIs" dxfId="175" priority="17" stopIfTrue="1" operator="lessThan">
      <formula>0.0005</formula>
    </cfRule>
  </conditionalFormatting>
  <conditionalFormatting sqref="E34:J34">
    <cfRule type="cellIs" dxfId="174" priority="12" stopIfTrue="1" operator="lessThan">
      <formula>0.0005</formula>
    </cfRule>
  </conditionalFormatting>
  <conditionalFormatting sqref="E36:J36">
    <cfRule type="cellIs" dxfId="173" priority="7" stopIfTrue="1" operator="lessThan">
      <formula>0.0005</formula>
    </cfRule>
  </conditionalFormatting>
  <conditionalFormatting sqref="E38:J38">
    <cfRule type="cellIs" dxfId="172" priority="2" stopIfTrue="1" operator="lessThan">
      <formula>0.0005</formula>
    </cfRule>
  </conditionalFormatting>
  <hyperlinks>
    <hyperlink ref="E44" r:id="rId1" xr:uid="{6548AAAB-1DD0-465E-B6F6-5BFF82992075}"/>
    <hyperlink ref="E44:F44" r:id="rId2" display="http://dx.doi.org/10.4232/1.14582 " xr:uid="{D54EC734-D1CE-4ABA-9BFD-EA129C04E478}"/>
    <hyperlink ref="A46" r:id="rId3" display="Publikation und Tabellen stehen unter der Lizenz CC BY-SA DEED 4.0." xr:uid="{22E8B2BA-4DBA-4A43-9D66-3F7651E3AE85}"/>
  </hyperlinks>
  <pageMargins left="0.7" right="0.7" top="0.78740157499999996" bottom="0.78740157499999996" header="0.3" footer="0.3"/>
  <pageSetup paperSize="9" scale="78" orientation="portrait" horizontalDpi="4294967295" verticalDpi="4294967295"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0017-395D-46DF-B352-474CB8139D15}">
  <dimension ref="A1:AC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7" style="24" customWidth="1"/>
    <col min="2" max="13" width="8.7109375" style="24" customWidth="1"/>
    <col min="14" max="14" width="17.140625" style="24" customWidth="1"/>
    <col min="15" max="26" width="8.7109375" style="24" customWidth="1"/>
    <col min="27" max="28" width="7.5703125" style="37" customWidth="1"/>
    <col min="29" max="29" width="9.140625" style="37" customWidth="1"/>
    <col min="30" max="16384" width="11.42578125" style="24"/>
  </cols>
  <sheetData>
    <row r="1" spans="1:29" s="23" customFormat="1" ht="39.950000000000003" customHeight="1" thickBot="1" x14ac:dyDescent="0.25">
      <c r="A1" s="813" t="str">
        <f>"Tabelle 18: Studienfahrten, Unterrichtsstunden und Teilnehmende nach Ländern und Programmbereichen " &amp;Hilfswerte!B1</f>
        <v>Tabelle 18: Studienfahrten, Unterrichtsstunden und Teilnehmende nach Ländern und Programmbereichen 2019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 t="str">
        <f>"noch Tabelle 18: Studienfahrten, Unterrichtsstunden und Teilnehmende nach Ländern und Programmbereichen " &amp;Hilfswerte!B1</f>
        <v>noch Tabelle 18: Studienfahrten, Unterrichtsstunden und Teilnehmende nach Ländern und Programmbereichen 2019</v>
      </c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54"/>
      <c r="AB1" s="54"/>
      <c r="AC1" s="54"/>
    </row>
    <row r="2" spans="1:29" s="23" customFormat="1" ht="25.5" customHeight="1" x14ac:dyDescent="0.2">
      <c r="A2" s="754" t="s">
        <v>14</v>
      </c>
      <c r="B2" s="830" t="s">
        <v>28</v>
      </c>
      <c r="C2" s="841"/>
      <c r="D2" s="857"/>
      <c r="E2" s="843" t="s">
        <v>59</v>
      </c>
      <c r="F2" s="1039"/>
      <c r="G2" s="1039"/>
      <c r="H2" s="1039"/>
      <c r="I2" s="1039"/>
      <c r="J2" s="1039"/>
      <c r="K2" s="1039"/>
      <c r="L2" s="1039"/>
      <c r="M2" s="1039"/>
      <c r="N2" s="844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29" s="64" customFormat="1" ht="52.5" customHeight="1" x14ac:dyDescent="0.2">
      <c r="A3" s="755"/>
      <c r="B3" s="831"/>
      <c r="C3" s="842"/>
      <c r="D3" s="858"/>
      <c r="E3" s="1041" t="s">
        <v>113</v>
      </c>
      <c r="F3" s="1037"/>
      <c r="G3" s="1037"/>
      <c r="H3" s="1037" t="s">
        <v>137</v>
      </c>
      <c r="I3" s="1037"/>
      <c r="J3" s="1037"/>
      <c r="K3" s="1037" t="s">
        <v>21</v>
      </c>
      <c r="L3" s="1037"/>
      <c r="M3" s="1037"/>
      <c r="N3" s="845"/>
      <c r="O3" s="1037" t="s">
        <v>22</v>
      </c>
      <c r="P3" s="1037"/>
      <c r="Q3" s="1037"/>
      <c r="R3" s="1037" t="s">
        <v>421</v>
      </c>
      <c r="S3" s="1037"/>
      <c r="T3" s="1037"/>
      <c r="U3" s="1037" t="s">
        <v>42</v>
      </c>
      <c r="V3" s="1037"/>
      <c r="W3" s="1038"/>
      <c r="X3" s="1038" t="s">
        <v>43</v>
      </c>
      <c r="Y3" s="1042"/>
      <c r="Z3" s="1043"/>
    </row>
    <row r="4" spans="1:29" ht="33.75" x14ac:dyDescent="0.2">
      <c r="A4" s="755"/>
      <c r="B4" s="26" t="s">
        <v>6</v>
      </c>
      <c r="C4" s="17" t="s">
        <v>325</v>
      </c>
      <c r="D4" s="17" t="s">
        <v>403</v>
      </c>
      <c r="E4" s="26" t="s">
        <v>6</v>
      </c>
      <c r="F4" s="17" t="s">
        <v>325</v>
      </c>
      <c r="G4" s="17" t="s">
        <v>403</v>
      </c>
      <c r="H4" s="26" t="s">
        <v>6</v>
      </c>
      <c r="I4" s="17" t="s">
        <v>325</v>
      </c>
      <c r="J4" s="17" t="s">
        <v>403</v>
      </c>
      <c r="K4" s="26" t="s">
        <v>6</v>
      </c>
      <c r="L4" s="17" t="s">
        <v>325</v>
      </c>
      <c r="M4" s="17" t="s">
        <v>403</v>
      </c>
      <c r="N4" s="1040"/>
      <c r="O4" s="26" t="s">
        <v>6</v>
      </c>
      <c r="P4" s="17" t="s">
        <v>325</v>
      </c>
      <c r="Q4" s="17" t="s">
        <v>403</v>
      </c>
      <c r="R4" s="26" t="s">
        <v>6</v>
      </c>
      <c r="S4" s="17" t="s">
        <v>325</v>
      </c>
      <c r="T4" s="17" t="s">
        <v>403</v>
      </c>
      <c r="U4" s="26" t="s">
        <v>6</v>
      </c>
      <c r="V4" s="17" t="s">
        <v>325</v>
      </c>
      <c r="W4" s="17" t="s">
        <v>403</v>
      </c>
      <c r="X4" s="116" t="s">
        <v>6</v>
      </c>
      <c r="Y4" s="17" t="s">
        <v>325</v>
      </c>
      <c r="Z4" s="19" t="s">
        <v>403</v>
      </c>
      <c r="AA4" s="24"/>
      <c r="AB4" s="24"/>
      <c r="AC4" s="24"/>
    </row>
    <row r="5" spans="1:29" s="30" customFormat="1" ht="12.75" customHeight="1" x14ac:dyDescent="0.2">
      <c r="A5" s="752" t="s">
        <v>79</v>
      </c>
      <c r="B5" s="423">
        <v>2655</v>
      </c>
      <c r="C5" s="422">
        <v>14295</v>
      </c>
      <c r="D5" s="294">
        <v>49845</v>
      </c>
      <c r="E5" s="422">
        <v>1786</v>
      </c>
      <c r="F5" s="422">
        <v>9274</v>
      </c>
      <c r="G5" s="294">
        <v>32929</v>
      </c>
      <c r="H5" s="423">
        <v>681</v>
      </c>
      <c r="I5" s="422">
        <v>3922</v>
      </c>
      <c r="J5" s="294">
        <v>14238</v>
      </c>
      <c r="K5" s="423">
        <v>152</v>
      </c>
      <c r="L5" s="422">
        <v>898</v>
      </c>
      <c r="M5" s="294">
        <v>1810</v>
      </c>
      <c r="N5" s="850" t="s">
        <v>79</v>
      </c>
      <c r="O5" s="423">
        <v>11</v>
      </c>
      <c r="P5" s="422">
        <v>58</v>
      </c>
      <c r="Q5" s="422">
        <v>185</v>
      </c>
      <c r="R5" s="423">
        <v>20</v>
      </c>
      <c r="S5" s="422">
        <v>103</v>
      </c>
      <c r="T5" s="294">
        <v>555</v>
      </c>
      <c r="U5" s="423">
        <v>3</v>
      </c>
      <c r="V5" s="422">
        <v>24</v>
      </c>
      <c r="W5" s="294">
        <v>75</v>
      </c>
      <c r="X5" s="422">
        <v>2</v>
      </c>
      <c r="Y5" s="422">
        <v>16</v>
      </c>
      <c r="Z5" s="424">
        <v>53</v>
      </c>
    </row>
    <row r="6" spans="1:29" s="30" customFormat="1" ht="12.75" customHeight="1" x14ac:dyDescent="0.2">
      <c r="A6" s="751"/>
      <c r="B6" s="425">
        <v>1</v>
      </c>
      <c r="C6" s="426">
        <v>1</v>
      </c>
      <c r="D6" s="427">
        <v>1</v>
      </c>
      <c r="E6" s="186">
        <v>0.67269000000000001</v>
      </c>
      <c r="F6" s="186">
        <v>0.64876</v>
      </c>
      <c r="G6" s="244">
        <v>0.66063000000000005</v>
      </c>
      <c r="H6" s="254">
        <v>0.25650000000000001</v>
      </c>
      <c r="I6" s="186">
        <v>0.27435999999999999</v>
      </c>
      <c r="J6" s="244">
        <v>0.28565000000000002</v>
      </c>
      <c r="K6" s="254">
        <v>5.7250000000000002E-2</v>
      </c>
      <c r="L6" s="186">
        <v>6.2820000000000001E-2</v>
      </c>
      <c r="M6" s="244">
        <v>3.6310000000000002E-2</v>
      </c>
      <c r="N6" s="851"/>
      <c r="O6" s="254">
        <v>4.1399999999999996E-3</v>
      </c>
      <c r="P6" s="186">
        <v>4.0600000000000002E-3</v>
      </c>
      <c r="Q6" s="244">
        <v>3.7100000000000002E-3</v>
      </c>
      <c r="R6" s="254">
        <v>7.5300000000000002E-3</v>
      </c>
      <c r="S6" s="186">
        <v>7.2100000000000003E-3</v>
      </c>
      <c r="T6" s="244">
        <v>1.1129999999999999E-2</v>
      </c>
      <c r="U6" s="254">
        <v>1.1299999999999999E-3</v>
      </c>
      <c r="V6" s="186">
        <v>1.6800000000000001E-3</v>
      </c>
      <c r="W6" s="244">
        <v>1.5E-3</v>
      </c>
      <c r="X6" s="186">
        <v>7.5000000000000002E-4</v>
      </c>
      <c r="Y6" s="186">
        <v>1.1199999999999999E-3</v>
      </c>
      <c r="Z6" s="286">
        <v>1.06E-3</v>
      </c>
    </row>
    <row r="7" spans="1:29" s="30" customFormat="1" ht="12.75" customHeight="1" x14ac:dyDescent="0.2">
      <c r="A7" s="751" t="s">
        <v>80</v>
      </c>
      <c r="B7" s="245">
        <v>1065</v>
      </c>
      <c r="C7" s="236">
        <v>4840</v>
      </c>
      <c r="D7" s="246">
        <v>30952</v>
      </c>
      <c r="E7" s="236">
        <v>497</v>
      </c>
      <c r="F7" s="236">
        <v>2500</v>
      </c>
      <c r="G7" s="246">
        <v>13102</v>
      </c>
      <c r="H7" s="245">
        <v>532</v>
      </c>
      <c r="I7" s="236">
        <v>2244</v>
      </c>
      <c r="J7" s="246">
        <v>17072</v>
      </c>
      <c r="K7" s="245">
        <v>34</v>
      </c>
      <c r="L7" s="236">
        <v>86</v>
      </c>
      <c r="M7" s="246">
        <v>726</v>
      </c>
      <c r="N7" s="851" t="s">
        <v>80</v>
      </c>
      <c r="O7" s="245">
        <v>1</v>
      </c>
      <c r="P7" s="236">
        <v>4</v>
      </c>
      <c r="Q7" s="246">
        <v>28</v>
      </c>
      <c r="R7" s="245">
        <v>0</v>
      </c>
      <c r="S7" s="236">
        <v>0</v>
      </c>
      <c r="T7" s="246">
        <v>0</v>
      </c>
      <c r="U7" s="245">
        <v>0</v>
      </c>
      <c r="V7" s="236">
        <v>0</v>
      </c>
      <c r="W7" s="246">
        <v>0</v>
      </c>
      <c r="X7" s="236">
        <v>1</v>
      </c>
      <c r="Y7" s="236">
        <v>6</v>
      </c>
      <c r="Z7" s="282">
        <v>24</v>
      </c>
    </row>
    <row r="8" spans="1:29" s="30" customFormat="1" ht="12.75" customHeight="1" x14ac:dyDescent="0.2">
      <c r="A8" s="751"/>
      <c r="B8" s="425">
        <v>1</v>
      </c>
      <c r="C8" s="426">
        <v>1</v>
      </c>
      <c r="D8" s="427">
        <v>1</v>
      </c>
      <c r="E8" s="186">
        <v>0.46666999999999997</v>
      </c>
      <c r="F8" s="186">
        <v>0.51653000000000004</v>
      </c>
      <c r="G8" s="244">
        <v>0.42330000000000001</v>
      </c>
      <c r="H8" s="254">
        <v>0.49952999999999997</v>
      </c>
      <c r="I8" s="186">
        <v>0.46364</v>
      </c>
      <c r="J8" s="244">
        <v>0.55156000000000005</v>
      </c>
      <c r="K8" s="254">
        <v>3.1919999999999997E-2</v>
      </c>
      <c r="L8" s="186">
        <v>1.7770000000000001E-2</v>
      </c>
      <c r="M8" s="244">
        <v>2.3460000000000002E-2</v>
      </c>
      <c r="N8" s="851"/>
      <c r="O8" s="254">
        <v>9.3999999999999997E-4</v>
      </c>
      <c r="P8" s="186">
        <v>8.3000000000000001E-4</v>
      </c>
      <c r="Q8" s="244">
        <v>8.9999999999999998E-4</v>
      </c>
      <c r="R8" s="254" t="s">
        <v>498</v>
      </c>
      <c r="S8" s="186" t="s">
        <v>498</v>
      </c>
      <c r="T8" s="244" t="s">
        <v>498</v>
      </c>
      <c r="U8" s="254" t="s">
        <v>498</v>
      </c>
      <c r="V8" s="186" t="s">
        <v>498</v>
      </c>
      <c r="W8" s="244" t="s">
        <v>498</v>
      </c>
      <c r="X8" s="186">
        <v>9.3999999999999997E-4</v>
      </c>
      <c r="Y8" s="186">
        <v>1.24E-3</v>
      </c>
      <c r="Z8" s="286">
        <v>7.7999999999999999E-4</v>
      </c>
    </row>
    <row r="9" spans="1:29" s="30" customFormat="1" ht="12.75" customHeight="1" x14ac:dyDescent="0.2">
      <c r="A9" s="751" t="s">
        <v>81</v>
      </c>
      <c r="B9" s="245">
        <v>166</v>
      </c>
      <c r="C9" s="236">
        <v>728</v>
      </c>
      <c r="D9" s="246">
        <v>2554</v>
      </c>
      <c r="E9" s="236">
        <v>155</v>
      </c>
      <c r="F9" s="236">
        <v>671</v>
      </c>
      <c r="G9" s="246">
        <v>2366</v>
      </c>
      <c r="H9" s="245">
        <v>7</v>
      </c>
      <c r="I9" s="236">
        <v>38</v>
      </c>
      <c r="J9" s="246">
        <v>104</v>
      </c>
      <c r="K9" s="245">
        <v>2</v>
      </c>
      <c r="L9" s="236">
        <v>9</v>
      </c>
      <c r="M9" s="246">
        <v>31</v>
      </c>
      <c r="N9" s="851" t="s">
        <v>81</v>
      </c>
      <c r="O9" s="245">
        <v>0</v>
      </c>
      <c r="P9" s="236">
        <v>0</v>
      </c>
      <c r="Q9" s="246">
        <v>0</v>
      </c>
      <c r="R9" s="245">
        <v>2</v>
      </c>
      <c r="S9" s="236">
        <v>10</v>
      </c>
      <c r="T9" s="246">
        <v>53</v>
      </c>
      <c r="U9" s="245">
        <v>0</v>
      </c>
      <c r="V9" s="236">
        <v>0</v>
      </c>
      <c r="W9" s="246">
        <v>0</v>
      </c>
      <c r="X9" s="236">
        <v>0</v>
      </c>
      <c r="Y9" s="236">
        <v>0</v>
      </c>
      <c r="Z9" s="282">
        <v>0</v>
      </c>
    </row>
    <row r="10" spans="1:29" s="30" customFormat="1" ht="12.75" customHeight="1" x14ac:dyDescent="0.2">
      <c r="A10" s="751"/>
      <c r="B10" s="425">
        <v>1</v>
      </c>
      <c r="C10" s="426">
        <v>1</v>
      </c>
      <c r="D10" s="427">
        <v>1</v>
      </c>
      <c r="E10" s="186">
        <v>0.93372999999999995</v>
      </c>
      <c r="F10" s="186">
        <v>0.92169999999999996</v>
      </c>
      <c r="G10" s="244">
        <v>0.92639000000000005</v>
      </c>
      <c r="H10" s="254">
        <v>4.2169999999999999E-2</v>
      </c>
      <c r="I10" s="186">
        <v>5.2200000000000003E-2</v>
      </c>
      <c r="J10" s="244">
        <v>4.0719999999999999E-2</v>
      </c>
      <c r="K10" s="254">
        <v>1.205E-2</v>
      </c>
      <c r="L10" s="186">
        <v>1.2359999999999999E-2</v>
      </c>
      <c r="M10" s="244">
        <v>1.214E-2</v>
      </c>
      <c r="N10" s="851"/>
      <c r="O10" s="254" t="s">
        <v>498</v>
      </c>
      <c r="P10" s="186" t="s">
        <v>498</v>
      </c>
      <c r="Q10" s="244" t="s">
        <v>498</v>
      </c>
      <c r="R10" s="254">
        <v>1.205E-2</v>
      </c>
      <c r="S10" s="186">
        <v>1.374E-2</v>
      </c>
      <c r="T10" s="244">
        <v>2.0750000000000001E-2</v>
      </c>
      <c r="U10" s="254" t="s">
        <v>498</v>
      </c>
      <c r="V10" s="186" t="s">
        <v>498</v>
      </c>
      <c r="W10" s="244" t="s">
        <v>498</v>
      </c>
      <c r="X10" s="186" t="s">
        <v>498</v>
      </c>
      <c r="Y10" s="186" t="s">
        <v>498</v>
      </c>
      <c r="Z10" s="286" t="s">
        <v>498</v>
      </c>
    </row>
    <row r="11" spans="1:29" s="30" customFormat="1" ht="12.75" customHeight="1" x14ac:dyDescent="0.2">
      <c r="A11" s="751" t="s">
        <v>82</v>
      </c>
      <c r="B11" s="245">
        <v>50</v>
      </c>
      <c r="C11" s="236">
        <v>326</v>
      </c>
      <c r="D11" s="246">
        <v>1081</v>
      </c>
      <c r="E11" s="236">
        <v>49</v>
      </c>
      <c r="F11" s="236">
        <v>321</v>
      </c>
      <c r="G11" s="246">
        <v>1074</v>
      </c>
      <c r="H11" s="245">
        <v>1</v>
      </c>
      <c r="I11" s="236">
        <v>5</v>
      </c>
      <c r="J11" s="246">
        <v>7</v>
      </c>
      <c r="K11" s="245">
        <v>0</v>
      </c>
      <c r="L11" s="236">
        <v>0</v>
      </c>
      <c r="M11" s="246">
        <v>0</v>
      </c>
      <c r="N11" s="851" t="s">
        <v>82</v>
      </c>
      <c r="O11" s="245">
        <v>0</v>
      </c>
      <c r="P11" s="236">
        <v>0</v>
      </c>
      <c r="Q11" s="246">
        <v>0</v>
      </c>
      <c r="R11" s="245">
        <v>0</v>
      </c>
      <c r="S11" s="236">
        <v>0</v>
      </c>
      <c r="T11" s="246">
        <v>0</v>
      </c>
      <c r="U11" s="245">
        <v>0</v>
      </c>
      <c r="V11" s="236">
        <v>0</v>
      </c>
      <c r="W11" s="246">
        <v>0</v>
      </c>
      <c r="X11" s="236">
        <v>0</v>
      </c>
      <c r="Y11" s="236">
        <v>0</v>
      </c>
      <c r="Z11" s="282">
        <v>0</v>
      </c>
    </row>
    <row r="12" spans="1:29" s="30" customFormat="1" ht="12.75" customHeight="1" x14ac:dyDescent="0.2">
      <c r="A12" s="751"/>
      <c r="B12" s="425">
        <v>1</v>
      </c>
      <c r="C12" s="426">
        <v>1</v>
      </c>
      <c r="D12" s="427">
        <v>1</v>
      </c>
      <c r="E12" s="186">
        <v>0.98</v>
      </c>
      <c r="F12" s="186">
        <v>0.98465999999999998</v>
      </c>
      <c r="G12" s="244">
        <v>0.99351999999999996</v>
      </c>
      <c r="H12" s="254">
        <v>0.02</v>
      </c>
      <c r="I12" s="186">
        <v>1.5339999999999999E-2</v>
      </c>
      <c r="J12" s="244">
        <v>6.4799999999999996E-3</v>
      </c>
      <c r="K12" s="254" t="s">
        <v>498</v>
      </c>
      <c r="L12" s="186" t="s">
        <v>498</v>
      </c>
      <c r="M12" s="244" t="s">
        <v>498</v>
      </c>
      <c r="N12" s="851"/>
      <c r="O12" s="254" t="s">
        <v>498</v>
      </c>
      <c r="P12" s="186" t="s">
        <v>498</v>
      </c>
      <c r="Q12" s="244" t="s">
        <v>498</v>
      </c>
      <c r="R12" s="254" t="s">
        <v>498</v>
      </c>
      <c r="S12" s="186" t="s">
        <v>498</v>
      </c>
      <c r="T12" s="244" t="s">
        <v>498</v>
      </c>
      <c r="U12" s="254" t="s">
        <v>498</v>
      </c>
      <c r="V12" s="186" t="s">
        <v>498</v>
      </c>
      <c r="W12" s="244" t="s">
        <v>498</v>
      </c>
      <c r="X12" s="186" t="s">
        <v>498</v>
      </c>
      <c r="Y12" s="186" t="s">
        <v>498</v>
      </c>
      <c r="Z12" s="286" t="s">
        <v>498</v>
      </c>
    </row>
    <row r="13" spans="1:29" s="30" customFormat="1" ht="12.75" customHeight="1" x14ac:dyDescent="0.2">
      <c r="A13" s="751" t="s">
        <v>83</v>
      </c>
      <c r="B13" s="245">
        <v>28</v>
      </c>
      <c r="C13" s="236">
        <v>108</v>
      </c>
      <c r="D13" s="246">
        <v>516</v>
      </c>
      <c r="E13" s="236">
        <v>25</v>
      </c>
      <c r="F13" s="236">
        <v>87</v>
      </c>
      <c r="G13" s="246">
        <v>456</v>
      </c>
      <c r="H13" s="245">
        <v>2</v>
      </c>
      <c r="I13" s="236">
        <v>16</v>
      </c>
      <c r="J13" s="246">
        <v>36</v>
      </c>
      <c r="K13" s="245">
        <v>1</v>
      </c>
      <c r="L13" s="236">
        <v>5</v>
      </c>
      <c r="M13" s="246">
        <v>24</v>
      </c>
      <c r="N13" s="851" t="s">
        <v>83</v>
      </c>
      <c r="O13" s="245">
        <v>0</v>
      </c>
      <c r="P13" s="236">
        <v>0</v>
      </c>
      <c r="Q13" s="246">
        <v>0</v>
      </c>
      <c r="R13" s="245">
        <v>0</v>
      </c>
      <c r="S13" s="236">
        <v>0</v>
      </c>
      <c r="T13" s="246">
        <v>0</v>
      </c>
      <c r="U13" s="245">
        <v>0</v>
      </c>
      <c r="V13" s="236">
        <v>0</v>
      </c>
      <c r="W13" s="246">
        <v>0</v>
      </c>
      <c r="X13" s="236">
        <v>0</v>
      </c>
      <c r="Y13" s="236">
        <v>0</v>
      </c>
      <c r="Z13" s="282">
        <v>0</v>
      </c>
    </row>
    <row r="14" spans="1:29" s="30" customFormat="1" ht="12.75" customHeight="1" x14ac:dyDescent="0.2">
      <c r="A14" s="751"/>
      <c r="B14" s="425">
        <v>1</v>
      </c>
      <c r="C14" s="426">
        <v>1</v>
      </c>
      <c r="D14" s="427">
        <v>1</v>
      </c>
      <c r="E14" s="186">
        <v>0.89285999999999999</v>
      </c>
      <c r="F14" s="186">
        <v>0.80556000000000005</v>
      </c>
      <c r="G14" s="244">
        <v>0.88371999999999995</v>
      </c>
      <c r="H14" s="254">
        <v>7.1429999999999993E-2</v>
      </c>
      <c r="I14" s="186">
        <v>0.14815</v>
      </c>
      <c r="J14" s="244">
        <v>6.9769999999999999E-2</v>
      </c>
      <c r="K14" s="254">
        <v>3.5709999999999999E-2</v>
      </c>
      <c r="L14" s="186">
        <v>4.6300000000000001E-2</v>
      </c>
      <c r="M14" s="244">
        <v>4.6510000000000003E-2</v>
      </c>
      <c r="N14" s="851"/>
      <c r="O14" s="254" t="s">
        <v>498</v>
      </c>
      <c r="P14" s="186" t="s">
        <v>498</v>
      </c>
      <c r="Q14" s="244" t="s">
        <v>498</v>
      </c>
      <c r="R14" s="254" t="s">
        <v>498</v>
      </c>
      <c r="S14" s="186" t="s">
        <v>498</v>
      </c>
      <c r="T14" s="244" t="s">
        <v>498</v>
      </c>
      <c r="U14" s="254" t="s">
        <v>498</v>
      </c>
      <c r="V14" s="186" t="s">
        <v>498</v>
      </c>
      <c r="W14" s="244" t="s">
        <v>498</v>
      </c>
      <c r="X14" s="186" t="s">
        <v>498</v>
      </c>
      <c r="Y14" s="186" t="s">
        <v>498</v>
      </c>
      <c r="Z14" s="286" t="s">
        <v>498</v>
      </c>
    </row>
    <row r="15" spans="1:29" s="30" customFormat="1" ht="12.75" customHeight="1" x14ac:dyDescent="0.2">
      <c r="A15" s="751" t="s">
        <v>84</v>
      </c>
      <c r="B15" s="245">
        <v>8</v>
      </c>
      <c r="C15" s="236">
        <v>42</v>
      </c>
      <c r="D15" s="246">
        <v>121</v>
      </c>
      <c r="E15" s="236">
        <v>8</v>
      </c>
      <c r="F15" s="236">
        <v>42</v>
      </c>
      <c r="G15" s="246">
        <v>121</v>
      </c>
      <c r="H15" s="245">
        <v>0</v>
      </c>
      <c r="I15" s="236">
        <v>0</v>
      </c>
      <c r="J15" s="246">
        <v>0</v>
      </c>
      <c r="K15" s="245">
        <v>0</v>
      </c>
      <c r="L15" s="236">
        <v>0</v>
      </c>
      <c r="M15" s="246">
        <v>0</v>
      </c>
      <c r="N15" s="851" t="s">
        <v>84</v>
      </c>
      <c r="O15" s="245">
        <v>0</v>
      </c>
      <c r="P15" s="236">
        <v>0</v>
      </c>
      <c r="Q15" s="246">
        <v>0</v>
      </c>
      <c r="R15" s="245">
        <v>0</v>
      </c>
      <c r="S15" s="236">
        <v>0</v>
      </c>
      <c r="T15" s="246">
        <v>0</v>
      </c>
      <c r="U15" s="245">
        <v>0</v>
      </c>
      <c r="V15" s="236">
        <v>0</v>
      </c>
      <c r="W15" s="246">
        <v>0</v>
      </c>
      <c r="X15" s="236">
        <v>0</v>
      </c>
      <c r="Y15" s="236">
        <v>0</v>
      </c>
      <c r="Z15" s="282">
        <v>0</v>
      </c>
    </row>
    <row r="16" spans="1:29" s="30" customFormat="1" ht="12.75" customHeight="1" x14ac:dyDescent="0.2">
      <c r="A16" s="751"/>
      <c r="B16" s="425">
        <v>1</v>
      </c>
      <c r="C16" s="426">
        <v>1</v>
      </c>
      <c r="D16" s="427">
        <v>1</v>
      </c>
      <c r="E16" s="186">
        <v>1</v>
      </c>
      <c r="F16" s="186">
        <v>1</v>
      </c>
      <c r="G16" s="244">
        <v>1</v>
      </c>
      <c r="H16" s="254" t="s">
        <v>498</v>
      </c>
      <c r="I16" s="186" t="s">
        <v>498</v>
      </c>
      <c r="J16" s="244" t="s">
        <v>498</v>
      </c>
      <c r="K16" s="254" t="s">
        <v>498</v>
      </c>
      <c r="L16" s="186" t="s">
        <v>498</v>
      </c>
      <c r="M16" s="244" t="s">
        <v>498</v>
      </c>
      <c r="N16" s="851"/>
      <c r="O16" s="254" t="s">
        <v>498</v>
      </c>
      <c r="P16" s="186" t="s">
        <v>498</v>
      </c>
      <c r="Q16" s="244" t="s">
        <v>498</v>
      </c>
      <c r="R16" s="254" t="s">
        <v>498</v>
      </c>
      <c r="S16" s="186" t="s">
        <v>498</v>
      </c>
      <c r="T16" s="244" t="s">
        <v>498</v>
      </c>
      <c r="U16" s="254" t="s">
        <v>498</v>
      </c>
      <c r="V16" s="186" t="s">
        <v>498</v>
      </c>
      <c r="W16" s="244" t="s">
        <v>498</v>
      </c>
      <c r="X16" s="186" t="s">
        <v>498</v>
      </c>
      <c r="Y16" s="186" t="s">
        <v>498</v>
      </c>
      <c r="Z16" s="286" t="s">
        <v>498</v>
      </c>
    </row>
    <row r="17" spans="1:26" s="30" customFormat="1" ht="12.75" customHeight="1" x14ac:dyDescent="0.2">
      <c r="A17" s="751" t="s">
        <v>85</v>
      </c>
      <c r="B17" s="245">
        <v>403</v>
      </c>
      <c r="C17" s="236">
        <v>2138</v>
      </c>
      <c r="D17" s="246">
        <v>8634</v>
      </c>
      <c r="E17" s="236">
        <v>309</v>
      </c>
      <c r="F17" s="236">
        <v>1560</v>
      </c>
      <c r="G17" s="246">
        <v>6686</v>
      </c>
      <c r="H17" s="245">
        <v>79</v>
      </c>
      <c r="I17" s="236">
        <v>512</v>
      </c>
      <c r="J17" s="246">
        <v>1743</v>
      </c>
      <c r="K17" s="245">
        <v>8</v>
      </c>
      <c r="L17" s="236">
        <v>35</v>
      </c>
      <c r="M17" s="246">
        <v>127</v>
      </c>
      <c r="N17" s="851" t="s">
        <v>85</v>
      </c>
      <c r="O17" s="245">
        <v>7</v>
      </c>
      <c r="P17" s="236">
        <v>31</v>
      </c>
      <c r="Q17" s="246">
        <v>78</v>
      </c>
      <c r="R17" s="245">
        <v>0</v>
      </c>
      <c r="S17" s="236">
        <v>0</v>
      </c>
      <c r="T17" s="246">
        <v>0</v>
      </c>
      <c r="U17" s="245">
        <v>0</v>
      </c>
      <c r="V17" s="236">
        <v>0</v>
      </c>
      <c r="W17" s="246">
        <v>0</v>
      </c>
      <c r="X17" s="236">
        <v>0</v>
      </c>
      <c r="Y17" s="236">
        <v>0</v>
      </c>
      <c r="Z17" s="282">
        <v>0</v>
      </c>
    </row>
    <row r="18" spans="1:26" s="30" customFormat="1" ht="12.75" customHeight="1" x14ac:dyDescent="0.2">
      <c r="A18" s="751"/>
      <c r="B18" s="425">
        <v>1</v>
      </c>
      <c r="C18" s="426">
        <v>1</v>
      </c>
      <c r="D18" s="427">
        <v>1</v>
      </c>
      <c r="E18" s="186">
        <v>0.76675000000000004</v>
      </c>
      <c r="F18" s="186">
        <v>0.72965000000000002</v>
      </c>
      <c r="G18" s="244">
        <v>0.77437999999999996</v>
      </c>
      <c r="H18" s="254">
        <v>0.19603000000000001</v>
      </c>
      <c r="I18" s="186">
        <v>0.23948</v>
      </c>
      <c r="J18" s="244">
        <v>0.20188</v>
      </c>
      <c r="K18" s="254">
        <v>1.985E-2</v>
      </c>
      <c r="L18" s="186">
        <v>1.6369999999999999E-2</v>
      </c>
      <c r="M18" s="244">
        <v>1.4710000000000001E-2</v>
      </c>
      <c r="N18" s="851"/>
      <c r="O18" s="254">
        <v>1.737E-2</v>
      </c>
      <c r="P18" s="186">
        <v>1.4500000000000001E-2</v>
      </c>
      <c r="Q18" s="244">
        <v>9.0299999999999998E-3</v>
      </c>
      <c r="R18" s="254" t="s">
        <v>498</v>
      </c>
      <c r="S18" s="186" t="s">
        <v>498</v>
      </c>
      <c r="T18" s="244" t="s">
        <v>498</v>
      </c>
      <c r="U18" s="254" t="s">
        <v>498</v>
      </c>
      <c r="V18" s="186" t="s">
        <v>498</v>
      </c>
      <c r="W18" s="244" t="s">
        <v>498</v>
      </c>
      <c r="X18" s="186" t="s">
        <v>498</v>
      </c>
      <c r="Y18" s="186" t="s">
        <v>498</v>
      </c>
      <c r="Z18" s="286" t="s">
        <v>498</v>
      </c>
    </row>
    <row r="19" spans="1:26" s="30" customFormat="1" ht="12.75" customHeight="1" x14ac:dyDescent="0.2">
      <c r="A19" s="751" t="s">
        <v>86</v>
      </c>
      <c r="B19" s="245">
        <v>12</v>
      </c>
      <c r="C19" s="236">
        <v>83</v>
      </c>
      <c r="D19" s="246">
        <v>378</v>
      </c>
      <c r="E19" s="236">
        <v>10</v>
      </c>
      <c r="F19" s="236">
        <v>67</v>
      </c>
      <c r="G19" s="246">
        <v>312</v>
      </c>
      <c r="H19" s="245">
        <v>2</v>
      </c>
      <c r="I19" s="236">
        <v>16</v>
      </c>
      <c r="J19" s="246">
        <v>66</v>
      </c>
      <c r="K19" s="245">
        <v>0</v>
      </c>
      <c r="L19" s="236">
        <v>0</v>
      </c>
      <c r="M19" s="246">
        <v>0</v>
      </c>
      <c r="N19" s="851" t="s">
        <v>86</v>
      </c>
      <c r="O19" s="245">
        <v>0</v>
      </c>
      <c r="P19" s="236">
        <v>0</v>
      </c>
      <c r="Q19" s="246">
        <v>0</v>
      </c>
      <c r="R19" s="245">
        <v>0</v>
      </c>
      <c r="S19" s="236">
        <v>0</v>
      </c>
      <c r="T19" s="246">
        <v>0</v>
      </c>
      <c r="U19" s="245">
        <v>0</v>
      </c>
      <c r="V19" s="236">
        <v>0</v>
      </c>
      <c r="W19" s="246">
        <v>0</v>
      </c>
      <c r="X19" s="236">
        <v>0</v>
      </c>
      <c r="Y19" s="236">
        <v>0</v>
      </c>
      <c r="Z19" s="282">
        <v>0</v>
      </c>
    </row>
    <row r="20" spans="1:26" s="30" customFormat="1" ht="12.75" customHeight="1" x14ac:dyDescent="0.2">
      <c r="A20" s="751"/>
      <c r="B20" s="425">
        <v>1</v>
      </c>
      <c r="C20" s="426">
        <v>1</v>
      </c>
      <c r="D20" s="427">
        <v>1</v>
      </c>
      <c r="E20" s="186">
        <v>0.83333000000000002</v>
      </c>
      <c r="F20" s="186">
        <v>0.80723</v>
      </c>
      <c r="G20" s="244">
        <v>0.82540000000000002</v>
      </c>
      <c r="H20" s="254">
        <v>0.16667000000000001</v>
      </c>
      <c r="I20" s="186">
        <v>0.19277</v>
      </c>
      <c r="J20" s="244">
        <v>0.17460000000000001</v>
      </c>
      <c r="K20" s="254" t="s">
        <v>498</v>
      </c>
      <c r="L20" s="186" t="s">
        <v>498</v>
      </c>
      <c r="M20" s="244" t="s">
        <v>498</v>
      </c>
      <c r="N20" s="851"/>
      <c r="O20" s="254" t="s">
        <v>498</v>
      </c>
      <c r="P20" s="186" t="s">
        <v>498</v>
      </c>
      <c r="Q20" s="244" t="s">
        <v>498</v>
      </c>
      <c r="R20" s="254" t="s">
        <v>498</v>
      </c>
      <c r="S20" s="186" t="s">
        <v>498</v>
      </c>
      <c r="T20" s="244" t="s">
        <v>498</v>
      </c>
      <c r="U20" s="254" t="s">
        <v>498</v>
      </c>
      <c r="V20" s="186" t="s">
        <v>498</v>
      </c>
      <c r="W20" s="244" t="s">
        <v>498</v>
      </c>
      <c r="X20" s="186" t="s">
        <v>498</v>
      </c>
      <c r="Y20" s="186" t="s">
        <v>498</v>
      </c>
      <c r="Z20" s="286" t="s">
        <v>498</v>
      </c>
    </row>
    <row r="21" spans="1:26" s="30" customFormat="1" ht="12.75" customHeight="1" x14ac:dyDescent="0.2">
      <c r="A21" s="751" t="s">
        <v>87</v>
      </c>
      <c r="B21" s="245">
        <v>202</v>
      </c>
      <c r="C21" s="236">
        <v>1206</v>
      </c>
      <c r="D21" s="246">
        <v>4655</v>
      </c>
      <c r="E21" s="236">
        <v>127</v>
      </c>
      <c r="F21" s="236">
        <v>715</v>
      </c>
      <c r="G21" s="246">
        <v>2928</v>
      </c>
      <c r="H21" s="245">
        <v>60</v>
      </c>
      <c r="I21" s="236">
        <v>392</v>
      </c>
      <c r="J21" s="246">
        <v>1543</v>
      </c>
      <c r="K21" s="245">
        <v>10</v>
      </c>
      <c r="L21" s="236">
        <v>59</v>
      </c>
      <c r="M21" s="246">
        <v>136</v>
      </c>
      <c r="N21" s="851" t="s">
        <v>87</v>
      </c>
      <c r="O21" s="245">
        <v>2</v>
      </c>
      <c r="P21" s="236">
        <v>16</v>
      </c>
      <c r="Q21" s="246">
        <v>19</v>
      </c>
      <c r="R21" s="245">
        <v>1</v>
      </c>
      <c r="S21" s="236">
        <v>8</v>
      </c>
      <c r="T21" s="246">
        <v>3</v>
      </c>
      <c r="U21" s="245">
        <v>1</v>
      </c>
      <c r="V21" s="236">
        <v>8</v>
      </c>
      <c r="W21" s="246">
        <v>22</v>
      </c>
      <c r="X21" s="236">
        <v>1</v>
      </c>
      <c r="Y21" s="236">
        <v>8</v>
      </c>
      <c r="Z21" s="282">
        <v>4</v>
      </c>
    </row>
    <row r="22" spans="1:26" s="30" customFormat="1" ht="12.75" customHeight="1" x14ac:dyDescent="0.2">
      <c r="A22" s="751"/>
      <c r="B22" s="425">
        <v>1</v>
      </c>
      <c r="C22" s="426">
        <v>1</v>
      </c>
      <c r="D22" s="427">
        <v>1</v>
      </c>
      <c r="E22" s="186">
        <v>0.62870999999999999</v>
      </c>
      <c r="F22" s="186">
        <v>0.59287000000000001</v>
      </c>
      <c r="G22" s="244">
        <v>0.629</v>
      </c>
      <c r="H22" s="254">
        <v>0.29703000000000002</v>
      </c>
      <c r="I22" s="186">
        <v>0.32504</v>
      </c>
      <c r="J22" s="244">
        <v>0.33146999999999999</v>
      </c>
      <c r="K22" s="254">
        <v>4.9500000000000002E-2</v>
      </c>
      <c r="L22" s="186">
        <v>4.8919999999999998E-2</v>
      </c>
      <c r="M22" s="244">
        <v>2.9219999999999999E-2</v>
      </c>
      <c r="N22" s="851"/>
      <c r="O22" s="254">
        <v>9.9000000000000008E-3</v>
      </c>
      <c r="P22" s="186">
        <v>1.3270000000000001E-2</v>
      </c>
      <c r="Q22" s="244">
        <v>4.0800000000000003E-3</v>
      </c>
      <c r="R22" s="254">
        <v>4.9500000000000004E-3</v>
      </c>
      <c r="S22" s="186">
        <v>6.6299999999999996E-3</v>
      </c>
      <c r="T22" s="244">
        <v>6.4000000000000005E-4</v>
      </c>
      <c r="U22" s="254">
        <v>4.9500000000000004E-3</v>
      </c>
      <c r="V22" s="186">
        <v>6.6299999999999996E-3</v>
      </c>
      <c r="W22" s="244">
        <v>4.7299999999999998E-3</v>
      </c>
      <c r="X22" s="186">
        <v>4.9500000000000004E-3</v>
      </c>
      <c r="Y22" s="186">
        <v>6.6299999999999996E-3</v>
      </c>
      <c r="Z22" s="286">
        <v>8.5999999999999998E-4</v>
      </c>
    </row>
    <row r="23" spans="1:26" s="30" customFormat="1" ht="12.75" customHeight="1" x14ac:dyDescent="0.2">
      <c r="A23" s="751" t="s">
        <v>88</v>
      </c>
      <c r="B23" s="245">
        <v>1453</v>
      </c>
      <c r="C23" s="236">
        <v>7002</v>
      </c>
      <c r="D23" s="246">
        <v>27779</v>
      </c>
      <c r="E23" s="236">
        <v>904</v>
      </c>
      <c r="F23" s="236">
        <v>4119</v>
      </c>
      <c r="G23" s="246">
        <v>16277</v>
      </c>
      <c r="H23" s="245">
        <v>490</v>
      </c>
      <c r="I23" s="236">
        <v>2641</v>
      </c>
      <c r="J23" s="246">
        <v>10570</v>
      </c>
      <c r="K23" s="245">
        <v>30</v>
      </c>
      <c r="L23" s="236">
        <v>130</v>
      </c>
      <c r="M23" s="246">
        <v>497</v>
      </c>
      <c r="N23" s="851" t="s">
        <v>88</v>
      </c>
      <c r="O23" s="245">
        <v>12</v>
      </c>
      <c r="P23" s="236">
        <v>36</v>
      </c>
      <c r="Q23" s="246">
        <v>210</v>
      </c>
      <c r="R23" s="245">
        <v>17</v>
      </c>
      <c r="S23" s="236">
        <v>76</v>
      </c>
      <c r="T23" s="246">
        <v>225</v>
      </c>
      <c r="U23" s="245">
        <v>0</v>
      </c>
      <c r="V23" s="236">
        <v>0</v>
      </c>
      <c r="W23" s="246">
        <v>0</v>
      </c>
      <c r="X23" s="236">
        <v>0</v>
      </c>
      <c r="Y23" s="236">
        <v>0</v>
      </c>
      <c r="Z23" s="282">
        <v>0</v>
      </c>
    </row>
    <row r="24" spans="1:26" s="30" customFormat="1" ht="12.75" customHeight="1" x14ac:dyDescent="0.2">
      <c r="A24" s="751"/>
      <c r="B24" s="425">
        <v>1</v>
      </c>
      <c r="C24" s="426">
        <v>1</v>
      </c>
      <c r="D24" s="427">
        <v>1</v>
      </c>
      <c r="E24" s="186">
        <v>0.62216000000000005</v>
      </c>
      <c r="F24" s="186">
        <v>0.58826000000000001</v>
      </c>
      <c r="G24" s="244">
        <v>0.58594999999999997</v>
      </c>
      <c r="H24" s="254">
        <v>0.33722999999999997</v>
      </c>
      <c r="I24" s="186">
        <v>0.37718000000000002</v>
      </c>
      <c r="J24" s="244">
        <v>0.3805</v>
      </c>
      <c r="K24" s="254">
        <v>2.0650000000000002E-2</v>
      </c>
      <c r="L24" s="186">
        <v>1.857E-2</v>
      </c>
      <c r="M24" s="244">
        <v>1.789E-2</v>
      </c>
      <c r="N24" s="851"/>
      <c r="O24" s="254">
        <v>8.26E-3</v>
      </c>
      <c r="P24" s="186">
        <v>5.1399999999999996E-3</v>
      </c>
      <c r="Q24" s="244">
        <v>7.5599999999999999E-3</v>
      </c>
      <c r="R24" s="254">
        <v>1.17E-2</v>
      </c>
      <c r="S24" s="186">
        <v>1.085E-2</v>
      </c>
      <c r="T24" s="244">
        <v>8.0999999999999996E-3</v>
      </c>
      <c r="U24" s="254" t="s">
        <v>498</v>
      </c>
      <c r="V24" s="186" t="s">
        <v>498</v>
      </c>
      <c r="W24" s="244" t="s">
        <v>498</v>
      </c>
      <c r="X24" s="186" t="s">
        <v>498</v>
      </c>
      <c r="Y24" s="186" t="s">
        <v>498</v>
      </c>
      <c r="Z24" s="286" t="s">
        <v>498</v>
      </c>
    </row>
    <row r="25" spans="1:26" s="30" customFormat="1" ht="12.75" customHeight="1" x14ac:dyDescent="0.2">
      <c r="A25" s="751" t="s">
        <v>89</v>
      </c>
      <c r="B25" s="245">
        <v>311</v>
      </c>
      <c r="C25" s="236">
        <v>1638</v>
      </c>
      <c r="D25" s="246">
        <v>8457</v>
      </c>
      <c r="E25" s="236">
        <v>175</v>
      </c>
      <c r="F25" s="236">
        <v>962</v>
      </c>
      <c r="G25" s="246">
        <v>4226</v>
      </c>
      <c r="H25" s="245">
        <v>130</v>
      </c>
      <c r="I25" s="236">
        <v>639</v>
      </c>
      <c r="J25" s="246">
        <v>4064</v>
      </c>
      <c r="K25" s="245">
        <v>2</v>
      </c>
      <c r="L25" s="236">
        <v>9</v>
      </c>
      <c r="M25" s="246">
        <v>28</v>
      </c>
      <c r="N25" s="851" t="s">
        <v>89</v>
      </c>
      <c r="O25" s="245">
        <v>3</v>
      </c>
      <c r="P25" s="236">
        <v>24</v>
      </c>
      <c r="Q25" s="246">
        <v>131</v>
      </c>
      <c r="R25" s="245">
        <v>1</v>
      </c>
      <c r="S25" s="236">
        <v>4</v>
      </c>
      <c r="T25" s="246">
        <v>8</v>
      </c>
      <c r="U25" s="245">
        <v>0</v>
      </c>
      <c r="V25" s="236">
        <v>0</v>
      </c>
      <c r="W25" s="246">
        <v>0</v>
      </c>
      <c r="X25" s="236">
        <v>0</v>
      </c>
      <c r="Y25" s="236">
        <v>0</v>
      </c>
      <c r="Z25" s="282">
        <v>0</v>
      </c>
    </row>
    <row r="26" spans="1:26" s="30" customFormat="1" ht="12.75" customHeight="1" x14ac:dyDescent="0.2">
      <c r="A26" s="751"/>
      <c r="B26" s="425">
        <v>1</v>
      </c>
      <c r="C26" s="426">
        <v>1</v>
      </c>
      <c r="D26" s="427">
        <v>1</v>
      </c>
      <c r="E26" s="186">
        <v>0.56269999999999998</v>
      </c>
      <c r="F26" s="186">
        <v>0.58730000000000004</v>
      </c>
      <c r="G26" s="244">
        <v>0.49969999999999998</v>
      </c>
      <c r="H26" s="254">
        <v>0.41800999999999999</v>
      </c>
      <c r="I26" s="186">
        <v>0.39011000000000001</v>
      </c>
      <c r="J26" s="244">
        <v>0.48054999999999998</v>
      </c>
      <c r="K26" s="254">
        <v>6.43E-3</v>
      </c>
      <c r="L26" s="186">
        <v>5.4900000000000001E-3</v>
      </c>
      <c r="M26" s="244">
        <v>3.31E-3</v>
      </c>
      <c r="N26" s="851"/>
      <c r="O26" s="254">
        <v>9.6500000000000006E-3</v>
      </c>
      <c r="P26" s="186">
        <v>1.465E-2</v>
      </c>
      <c r="Q26" s="244">
        <v>1.549E-2</v>
      </c>
      <c r="R26" s="254">
        <v>3.2200000000000002E-3</v>
      </c>
      <c r="S26" s="186">
        <v>2.4399999999999999E-3</v>
      </c>
      <c r="T26" s="244">
        <v>9.5E-4</v>
      </c>
      <c r="U26" s="254" t="s">
        <v>498</v>
      </c>
      <c r="V26" s="186" t="s">
        <v>498</v>
      </c>
      <c r="W26" s="244" t="s">
        <v>498</v>
      </c>
      <c r="X26" s="186" t="s">
        <v>498</v>
      </c>
      <c r="Y26" s="186" t="s">
        <v>498</v>
      </c>
      <c r="Z26" s="286" t="s">
        <v>498</v>
      </c>
    </row>
    <row r="27" spans="1:26" s="30" customFormat="1" ht="12.75" customHeight="1" x14ac:dyDescent="0.2">
      <c r="A27" s="751" t="s">
        <v>90</v>
      </c>
      <c r="B27" s="245">
        <v>238</v>
      </c>
      <c r="C27" s="236">
        <v>1397</v>
      </c>
      <c r="D27" s="246">
        <v>4886</v>
      </c>
      <c r="E27" s="236">
        <v>198</v>
      </c>
      <c r="F27" s="236">
        <v>1199</v>
      </c>
      <c r="G27" s="246">
        <v>4076</v>
      </c>
      <c r="H27" s="245">
        <v>20</v>
      </c>
      <c r="I27" s="236">
        <v>103</v>
      </c>
      <c r="J27" s="246">
        <v>370</v>
      </c>
      <c r="K27" s="245">
        <v>20</v>
      </c>
      <c r="L27" s="236">
        <v>95</v>
      </c>
      <c r="M27" s="246">
        <v>440</v>
      </c>
      <c r="N27" s="851" t="s">
        <v>90</v>
      </c>
      <c r="O27" s="245">
        <v>0</v>
      </c>
      <c r="P27" s="236">
        <v>0</v>
      </c>
      <c r="Q27" s="246">
        <v>0</v>
      </c>
      <c r="R27" s="245">
        <v>0</v>
      </c>
      <c r="S27" s="236">
        <v>0</v>
      </c>
      <c r="T27" s="246">
        <v>0</v>
      </c>
      <c r="U27" s="245">
        <v>0</v>
      </c>
      <c r="V27" s="236">
        <v>0</v>
      </c>
      <c r="W27" s="246">
        <v>0</v>
      </c>
      <c r="X27" s="236">
        <v>0</v>
      </c>
      <c r="Y27" s="236">
        <v>0</v>
      </c>
      <c r="Z27" s="282">
        <v>0</v>
      </c>
    </row>
    <row r="28" spans="1:26" s="30" customFormat="1" ht="12.75" customHeight="1" x14ac:dyDescent="0.2">
      <c r="A28" s="751"/>
      <c r="B28" s="425">
        <v>1</v>
      </c>
      <c r="C28" s="426">
        <v>1</v>
      </c>
      <c r="D28" s="427">
        <v>1</v>
      </c>
      <c r="E28" s="186">
        <v>0.83192999999999995</v>
      </c>
      <c r="F28" s="186">
        <v>0.85826999999999998</v>
      </c>
      <c r="G28" s="244">
        <v>0.83421999999999996</v>
      </c>
      <c r="H28" s="254">
        <v>8.4029999999999994E-2</v>
      </c>
      <c r="I28" s="186">
        <v>7.3730000000000004E-2</v>
      </c>
      <c r="J28" s="244">
        <v>7.5730000000000006E-2</v>
      </c>
      <c r="K28" s="254">
        <v>8.4029999999999994E-2</v>
      </c>
      <c r="L28" s="186">
        <v>6.8000000000000005E-2</v>
      </c>
      <c r="M28" s="244">
        <v>9.0050000000000005E-2</v>
      </c>
      <c r="N28" s="851"/>
      <c r="O28" s="254" t="s">
        <v>498</v>
      </c>
      <c r="P28" s="186" t="s">
        <v>498</v>
      </c>
      <c r="Q28" s="244" t="s">
        <v>498</v>
      </c>
      <c r="R28" s="254" t="s">
        <v>498</v>
      </c>
      <c r="S28" s="186" t="s">
        <v>498</v>
      </c>
      <c r="T28" s="244" t="s">
        <v>498</v>
      </c>
      <c r="U28" s="254" t="s">
        <v>498</v>
      </c>
      <c r="V28" s="186" t="s">
        <v>498</v>
      </c>
      <c r="W28" s="244" t="s">
        <v>498</v>
      </c>
      <c r="X28" s="186" t="s">
        <v>498</v>
      </c>
      <c r="Y28" s="186" t="s">
        <v>498</v>
      </c>
      <c r="Z28" s="286" t="s">
        <v>498</v>
      </c>
    </row>
    <row r="29" spans="1:26" s="30" customFormat="1" ht="12.75" customHeight="1" x14ac:dyDescent="0.2">
      <c r="A29" s="751" t="s">
        <v>91</v>
      </c>
      <c r="B29" s="245">
        <v>53</v>
      </c>
      <c r="C29" s="236">
        <v>392</v>
      </c>
      <c r="D29" s="246">
        <v>1318</v>
      </c>
      <c r="E29" s="236">
        <v>32</v>
      </c>
      <c r="F29" s="236">
        <v>227</v>
      </c>
      <c r="G29" s="246">
        <v>768</v>
      </c>
      <c r="H29" s="245">
        <v>21</v>
      </c>
      <c r="I29" s="236">
        <v>165</v>
      </c>
      <c r="J29" s="246">
        <v>550</v>
      </c>
      <c r="K29" s="245">
        <v>0</v>
      </c>
      <c r="L29" s="236">
        <v>0</v>
      </c>
      <c r="M29" s="246">
        <v>0</v>
      </c>
      <c r="N29" s="851" t="s">
        <v>91</v>
      </c>
      <c r="O29" s="245">
        <v>0</v>
      </c>
      <c r="P29" s="236">
        <v>0</v>
      </c>
      <c r="Q29" s="246">
        <v>0</v>
      </c>
      <c r="R29" s="245">
        <v>0</v>
      </c>
      <c r="S29" s="236">
        <v>0</v>
      </c>
      <c r="T29" s="246">
        <v>0</v>
      </c>
      <c r="U29" s="245">
        <v>0</v>
      </c>
      <c r="V29" s="236">
        <v>0</v>
      </c>
      <c r="W29" s="246">
        <v>0</v>
      </c>
      <c r="X29" s="236">
        <v>0</v>
      </c>
      <c r="Y29" s="236">
        <v>0</v>
      </c>
      <c r="Z29" s="282">
        <v>0</v>
      </c>
    </row>
    <row r="30" spans="1:26" s="30" customFormat="1" ht="12.75" customHeight="1" x14ac:dyDescent="0.2">
      <c r="A30" s="751"/>
      <c r="B30" s="425">
        <v>1</v>
      </c>
      <c r="C30" s="426">
        <v>1</v>
      </c>
      <c r="D30" s="427">
        <v>1</v>
      </c>
      <c r="E30" s="186">
        <v>0.60377000000000003</v>
      </c>
      <c r="F30" s="186">
        <v>0.57908000000000004</v>
      </c>
      <c r="G30" s="244">
        <v>0.5827</v>
      </c>
      <c r="H30" s="254">
        <v>0.39623000000000003</v>
      </c>
      <c r="I30" s="186">
        <v>0.42092000000000002</v>
      </c>
      <c r="J30" s="244">
        <v>0.4173</v>
      </c>
      <c r="K30" s="254" t="s">
        <v>498</v>
      </c>
      <c r="L30" s="186" t="s">
        <v>498</v>
      </c>
      <c r="M30" s="244" t="s">
        <v>498</v>
      </c>
      <c r="N30" s="851"/>
      <c r="O30" s="254" t="s">
        <v>498</v>
      </c>
      <c r="P30" s="186" t="s">
        <v>498</v>
      </c>
      <c r="Q30" s="244" t="s">
        <v>498</v>
      </c>
      <c r="R30" s="254" t="s">
        <v>498</v>
      </c>
      <c r="S30" s="186" t="s">
        <v>498</v>
      </c>
      <c r="T30" s="244" t="s">
        <v>498</v>
      </c>
      <c r="U30" s="254" t="s">
        <v>498</v>
      </c>
      <c r="V30" s="186" t="s">
        <v>498</v>
      </c>
      <c r="W30" s="244" t="s">
        <v>498</v>
      </c>
      <c r="X30" s="186" t="s">
        <v>498</v>
      </c>
      <c r="Y30" s="186" t="s">
        <v>498</v>
      </c>
      <c r="Z30" s="286" t="s">
        <v>498</v>
      </c>
    </row>
    <row r="31" spans="1:26" s="30" customFormat="1" ht="12.75" customHeight="1" x14ac:dyDescent="0.2">
      <c r="A31" s="751" t="s">
        <v>92</v>
      </c>
      <c r="B31" s="245">
        <v>1</v>
      </c>
      <c r="C31" s="236">
        <v>3</v>
      </c>
      <c r="D31" s="246">
        <v>44</v>
      </c>
      <c r="E31" s="236">
        <v>0</v>
      </c>
      <c r="F31" s="236">
        <v>0</v>
      </c>
      <c r="G31" s="246">
        <v>0</v>
      </c>
      <c r="H31" s="245">
        <v>1</v>
      </c>
      <c r="I31" s="236">
        <v>3</v>
      </c>
      <c r="J31" s="246">
        <v>44</v>
      </c>
      <c r="K31" s="245">
        <v>0</v>
      </c>
      <c r="L31" s="236">
        <v>0</v>
      </c>
      <c r="M31" s="246">
        <v>0</v>
      </c>
      <c r="N31" s="851" t="s">
        <v>92</v>
      </c>
      <c r="O31" s="245">
        <v>0</v>
      </c>
      <c r="P31" s="236">
        <v>0</v>
      </c>
      <c r="Q31" s="246">
        <v>0</v>
      </c>
      <c r="R31" s="245">
        <v>0</v>
      </c>
      <c r="S31" s="236">
        <v>0</v>
      </c>
      <c r="T31" s="246">
        <v>0</v>
      </c>
      <c r="U31" s="245">
        <v>0</v>
      </c>
      <c r="V31" s="236">
        <v>0</v>
      </c>
      <c r="W31" s="246">
        <v>0</v>
      </c>
      <c r="X31" s="236">
        <v>0</v>
      </c>
      <c r="Y31" s="236">
        <v>0</v>
      </c>
      <c r="Z31" s="282">
        <v>0</v>
      </c>
    </row>
    <row r="32" spans="1:26" s="30" customFormat="1" ht="12.75" customHeight="1" x14ac:dyDescent="0.2">
      <c r="A32" s="751"/>
      <c r="B32" s="425">
        <v>1</v>
      </c>
      <c r="C32" s="426">
        <v>1</v>
      </c>
      <c r="D32" s="427">
        <v>1</v>
      </c>
      <c r="E32" s="186" t="s">
        <v>498</v>
      </c>
      <c r="F32" s="186" t="s">
        <v>498</v>
      </c>
      <c r="G32" s="244" t="s">
        <v>498</v>
      </c>
      <c r="H32" s="254">
        <v>1</v>
      </c>
      <c r="I32" s="186">
        <v>1</v>
      </c>
      <c r="J32" s="244">
        <v>1</v>
      </c>
      <c r="K32" s="254" t="s">
        <v>498</v>
      </c>
      <c r="L32" s="186" t="s">
        <v>498</v>
      </c>
      <c r="M32" s="244" t="s">
        <v>498</v>
      </c>
      <c r="N32" s="851"/>
      <c r="O32" s="254" t="s">
        <v>498</v>
      </c>
      <c r="P32" s="186" t="s">
        <v>498</v>
      </c>
      <c r="Q32" s="244" t="s">
        <v>498</v>
      </c>
      <c r="R32" s="254" t="s">
        <v>498</v>
      </c>
      <c r="S32" s="186" t="s">
        <v>498</v>
      </c>
      <c r="T32" s="244" t="s">
        <v>498</v>
      </c>
      <c r="U32" s="254" t="s">
        <v>498</v>
      </c>
      <c r="V32" s="186" t="s">
        <v>498</v>
      </c>
      <c r="W32" s="244" t="s">
        <v>498</v>
      </c>
      <c r="X32" s="186" t="s">
        <v>498</v>
      </c>
      <c r="Y32" s="186" t="s">
        <v>498</v>
      </c>
      <c r="Z32" s="286" t="s">
        <v>498</v>
      </c>
    </row>
    <row r="33" spans="1:29" s="30" customFormat="1" ht="12.75" customHeight="1" x14ac:dyDescent="0.2">
      <c r="A33" s="751" t="s">
        <v>93</v>
      </c>
      <c r="B33" s="245">
        <v>292</v>
      </c>
      <c r="C33" s="236">
        <v>1340</v>
      </c>
      <c r="D33" s="246">
        <v>6335</v>
      </c>
      <c r="E33" s="236">
        <v>212</v>
      </c>
      <c r="F33" s="236">
        <v>828</v>
      </c>
      <c r="G33" s="246">
        <v>3283</v>
      </c>
      <c r="H33" s="245">
        <v>72</v>
      </c>
      <c r="I33" s="236">
        <v>465</v>
      </c>
      <c r="J33" s="246">
        <v>2978</v>
      </c>
      <c r="K33" s="245">
        <v>2</v>
      </c>
      <c r="L33" s="236">
        <v>11</v>
      </c>
      <c r="M33" s="246">
        <v>23</v>
      </c>
      <c r="N33" s="851" t="s">
        <v>93</v>
      </c>
      <c r="O33" s="245">
        <v>6</v>
      </c>
      <c r="P33" s="236">
        <v>36</v>
      </c>
      <c r="Q33" s="246">
        <v>51</v>
      </c>
      <c r="R33" s="245">
        <v>0</v>
      </c>
      <c r="S33" s="236">
        <v>0</v>
      </c>
      <c r="T33" s="246">
        <v>0</v>
      </c>
      <c r="U33" s="245">
        <v>0</v>
      </c>
      <c r="V33" s="236">
        <v>0</v>
      </c>
      <c r="W33" s="246">
        <v>0</v>
      </c>
      <c r="X33" s="236">
        <v>0</v>
      </c>
      <c r="Y33" s="236">
        <v>0</v>
      </c>
      <c r="Z33" s="282">
        <v>0</v>
      </c>
    </row>
    <row r="34" spans="1:29" s="30" customFormat="1" ht="12.75" customHeight="1" x14ac:dyDescent="0.2">
      <c r="A34" s="751"/>
      <c r="B34" s="425">
        <v>1</v>
      </c>
      <c r="C34" s="426">
        <v>1</v>
      </c>
      <c r="D34" s="427">
        <v>1</v>
      </c>
      <c r="E34" s="186">
        <v>0.72602999999999995</v>
      </c>
      <c r="F34" s="186">
        <v>0.61790999999999996</v>
      </c>
      <c r="G34" s="244">
        <v>0.51822999999999997</v>
      </c>
      <c r="H34" s="254">
        <v>0.24657999999999999</v>
      </c>
      <c r="I34" s="186">
        <v>0.34700999999999999</v>
      </c>
      <c r="J34" s="244">
        <v>0.47009000000000001</v>
      </c>
      <c r="K34" s="254">
        <v>6.8500000000000002E-3</v>
      </c>
      <c r="L34" s="186">
        <v>8.2100000000000003E-3</v>
      </c>
      <c r="M34" s="244">
        <v>3.63E-3</v>
      </c>
      <c r="N34" s="851"/>
      <c r="O34" s="254">
        <v>2.0549999999999999E-2</v>
      </c>
      <c r="P34" s="186">
        <v>2.6870000000000002E-2</v>
      </c>
      <c r="Q34" s="244">
        <v>8.0499999999999999E-3</v>
      </c>
      <c r="R34" s="254" t="s">
        <v>498</v>
      </c>
      <c r="S34" s="186" t="s">
        <v>498</v>
      </c>
      <c r="T34" s="244" t="s">
        <v>498</v>
      </c>
      <c r="U34" s="254" t="s">
        <v>498</v>
      </c>
      <c r="V34" s="186" t="s">
        <v>498</v>
      </c>
      <c r="W34" s="244" t="s">
        <v>498</v>
      </c>
      <c r="X34" s="186" t="s">
        <v>498</v>
      </c>
      <c r="Y34" s="186" t="s">
        <v>498</v>
      </c>
      <c r="Z34" s="286" t="s">
        <v>498</v>
      </c>
    </row>
    <row r="35" spans="1:29" s="30" customFormat="1" ht="12.75" customHeight="1" x14ac:dyDescent="0.2">
      <c r="A35" s="780" t="s">
        <v>94</v>
      </c>
      <c r="B35" s="245">
        <v>44</v>
      </c>
      <c r="C35" s="236">
        <v>284</v>
      </c>
      <c r="D35" s="246">
        <v>1027</v>
      </c>
      <c r="E35" s="236">
        <v>38</v>
      </c>
      <c r="F35" s="236">
        <v>242</v>
      </c>
      <c r="G35" s="246">
        <v>921</v>
      </c>
      <c r="H35" s="245">
        <v>1</v>
      </c>
      <c r="I35" s="236">
        <v>8</v>
      </c>
      <c r="J35" s="246">
        <v>40</v>
      </c>
      <c r="K35" s="245">
        <v>0</v>
      </c>
      <c r="L35" s="236">
        <v>0</v>
      </c>
      <c r="M35" s="246">
        <v>0</v>
      </c>
      <c r="N35" s="1036" t="s">
        <v>94</v>
      </c>
      <c r="O35" s="245">
        <v>5</v>
      </c>
      <c r="P35" s="236">
        <v>34</v>
      </c>
      <c r="Q35" s="246">
        <v>66</v>
      </c>
      <c r="R35" s="245">
        <v>0</v>
      </c>
      <c r="S35" s="236">
        <v>0</v>
      </c>
      <c r="T35" s="246">
        <v>0</v>
      </c>
      <c r="U35" s="245">
        <v>0</v>
      </c>
      <c r="V35" s="236">
        <v>0</v>
      </c>
      <c r="W35" s="246">
        <v>0</v>
      </c>
      <c r="X35" s="236">
        <v>0</v>
      </c>
      <c r="Y35" s="236">
        <v>0</v>
      </c>
      <c r="Z35" s="282">
        <v>0</v>
      </c>
    </row>
    <row r="36" spans="1:29" s="30" customFormat="1" ht="12.75" customHeight="1" x14ac:dyDescent="0.2">
      <c r="A36" s="769"/>
      <c r="B36" s="428">
        <v>1</v>
      </c>
      <c r="C36" s="429">
        <v>1</v>
      </c>
      <c r="D36" s="430">
        <v>1</v>
      </c>
      <c r="E36" s="193">
        <v>0.86363999999999996</v>
      </c>
      <c r="F36" s="193">
        <v>0.85211000000000003</v>
      </c>
      <c r="G36" s="248">
        <v>0.89678999999999998</v>
      </c>
      <c r="H36" s="192">
        <v>2.273E-2</v>
      </c>
      <c r="I36" s="193">
        <v>2.8170000000000001E-2</v>
      </c>
      <c r="J36" s="248">
        <v>3.8949999999999999E-2</v>
      </c>
      <c r="K36" s="192" t="s">
        <v>498</v>
      </c>
      <c r="L36" s="193" t="s">
        <v>498</v>
      </c>
      <c r="M36" s="248" t="s">
        <v>498</v>
      </c>
      <c r="N36" s="854"/>
      <c r="O36" s="192">
        <v>0.11364</v>
      </c>
      <c r="P36" s="193">
        <v>0.11971999999999999</v>
      </c>
      <c r="Q36" s="193">
        <v>6.4259999999999998E-2</v>
      </c>
      <c r="R36" s="192" t="s">
        <v>498</v>
      </c>
      <c r="S36" s="193" t="s">
        <v>498</v>
      </c>
      <c r="T36" s="248" t="s">
        <v>498</v>
      </c>
      <c r="U36" s="192" t="s">
        <v>498</v>
      </c>
      <c r="V36" s="193" t="s">
        <v>498</v>
      </c>
      <c r="W36" s="248" t="s">
        <v>498</v>
      </c>
      <c r="X36" s="193" t="s">
        <v>498</v>
      </c>
      <c r="Y36" s="193" t="s">
        <v>498</v>
      </c>
      <c r="Z36" s="431" t="s">
        <v>498</v>
      </c>
    </row>
    <row r="37" spans="1:29" s="30" customFormat="1" ht="12.75" customHeight="1" x14ac:dyDescent="0.2">
      <c r="A37" s="810" t="s">
        <v>109</v>
      </c>
      <c r="B37" s="238">
        <v>6981</v>
      </c>
      <c r="C37" s="239">
        <v>35822</v>
      </c>
      <c r="D37" s="249">
        <v>148582</v>
      </c>
      <c r="E37" s="239">
        <v>4525</v>
      </c>
      <c r="F37" s="239">
        <v>22814</v>
      </c>
      <c r="G37" s="249">
        <v>89525</v>
      </c>
      <c r="H37" s="239">
        <v>2099</v>
      </c>
      <c r="I37" s="239">
        <v>11169</v>
      </c>
      <c r="J37" s="249">
        <v>53425</v>
      </c>
      <c r="K37" s="239">
        <v>261</v>
      </c>
      <c r="L37" s="239">
        <v>1337</v>
      </c>
      <c r="M37" s="249">
        <v>3842</v>
      </c>
      <c r="N37" s="864" t="s">
        <v>109</v>
      </c>
      <c r="O37" s="238">
        <v>47</v>
      </c>
      <c r="P37" s="239">
        <v>239</v>
      </c>
      <c r="Q37" s="249">
        <v>768</v>
      </c>
      <c r="R37" s="239">
        <v>41</v>
      </c>
      <c r="S37" s="239">
        <v>201</v>
      </c>
      <c r="T37" s="249">
        <v>844</v>
      </c>
      <c r="U37" s="239">
        <v>4</v>
      </c>
      <c r="V37" s="239">
        <v>32</v>
      </c>
      <c r="W37" s="239">
        <v>97</v>
      </c>
      <c r="X37" s="238">
        <v>4</v>
      </c>
      <c r="Y37" s="239">
        <v>30</v>
      </c>
      <c r="Z37" s="291">
        <v>81</v>
      </c>
    </row>
    <row r="38" spans="1:29" ht="12.75" customHeight="1" thickBot="1" x14ac:dyDescent="0.25">
      <c r="A38" s="811"/>
      <c r="B38" s="432">
        <v>1</v>
      </c>
      <c r="C38" s="433">
        <v>1</v>
      </c>
      <c r="D38" s="434">
        <v>1</v>
      </c>
      <c r="E38" s="435">
        <v>0.64819000000000004</v>
      </c>
      <c r="F38" s="435">
        <v>0.63687000000000005</v>
      </c>
      <c r="G38" s="436">
        <v>0.60253000000000001</v>
      </c>
      <c r="H38" s="437">
        <v>0.30066999999999999</v>
      </c>
      <c r="I38" s="435">
        <v>0.31179000000000001</v>
      </c>
      <c r="J38" s="436">
        <v>0.35957</v>
      </c>
      <c r="K38" s="437">
        <v>3.739E-2</v>
      </c>
      <c r="L38" s="435">
        <v>3.7319999999999999E-2</v>
      </c>
      <c r="M38" s="436">
        <v>2.5860000000000001E-2</v>
      </c>
      <c r="N38" s="856"/>
      <c r="O38" s="437">
        <v>6.7299999999999999E-3</v>
      </c>
      <c r="P38" s="435">
        <v>6.6699999999999997E-3</v>
      </c>
      <c r="Q38" s="436">
        <v>5.1700000000000001E-3</v>
      </c>
      <c r="R38" s="437">
        <v>5.8700000000000002E-3</v>
      </c>
      <c r="S38" s="435">
        <v>5.6100000000000004E-3</v>
      </c>
      <c r="T38" s="436">
        <v>5.6800000000000002E-3</v>
      </c>
      <c r="U38" s="437">
        <v>5.6999999999999998E-4</v>
      </c>
      <c r="V38" s="435">
        <v>8.8999999999999995E-4</v>
      </c>
      <c r="W38" s="435">
        <v>6.4999999999999997E-4</v>
      </c>
      <c r="X38" s="437">
        <v>5.6999999999999998E-4</v>
      </c>
      <c r="Y38" s="435">
        <v>8.4000000000000003E-4</v>
      </c>
      <c r="Z38" s="438">
        <v>5.5000000000000003E-4</v>
      </c>
    </row>
    <row r="40" spans="1:29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"&amp;Hilfswerte!B1&amp;"; Basis: "&amp;Tabelle1!$C$36&amp;" VHS."</f>
        <v>Anmerkungen. Datengrundlage: Volkshochschul-Statistik 2019; Basis: 869 VHS.</v>
      </c>
      <c r="AA40" s="713"/>
      <c r="AB40" s="713"/>
      <c r="AC40" s="713"/>
    </row>
    <row r="41" spans="1:29" x14ac:dyDescent="0.2">
      <c r="A41"/>
      <c r="B41"/>
      <c r="C41"/>
      <c r="D41"/>
      <c r="E41"/>
      <c r="F41"/>
      <c r="G41"/>
      <c r="H41"/>
      <c r="N41"/>
      <c r="O41"/>
      <c r="P41"/>
      <c r="Q41"/>
      <c r="R41"/>
      <c r="S41"/>
      <c r="T41"/>
      <c r="U41"/>
    </row>
    <row r="42" spans="1:29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N42" s="700" t="s">
        <v>515</v>
      </c>
      <c r="O42" s="701"/>
      <c r="P42" s="701"/>
      <c r="Q42" s="701"/>
      <c r="R42" s="701"/>
      <c r="S42" s="701"/>
      <c r="T42" s="701"/>
      <c r="U42" s="701"/>
    </row>
    <row r="43" spans="1:29" x14ac:dyDescent="0.2">
      <c r="A43" s="700" t="s">
        <v>516</v>
      </c>
      <c r="B43" s="701"/>
      <c r="C43" s="701"/>
      <c r="D43" s="9"/>
      <c r="E43" s="702" t="s">
        <v>503</v>
      </c>
      <c r="F43" s="702"/>
      <c r="G43" s="9"/>
      <c r="H43" s="701"/>
      <c r="N43" s="700" t="s">
        <v>516</v>
      </c>
      <c r="O43" s="701"/>
      <c r="P43" s="701"/>
      <c r="Q43" s="9"/>
      <c r="R43" s="702" t="s">
        <v>503</v>
      </c>
      <c r="S43" s="702"/>
      <c r="T43" s="9"/>
      <c r="U43" s="701"/>
    </row>
    <row r="44" spans="1:29" x14ac:dyDescent="0.2">
      <c r="A44" s="703"/>
      <c r="B44" s="701"/>
      <c r="C44" s="701"/>
      <c r="D44" s="701"/>
      <c r="E44" s="701"/>
      <c r="F44" s="701"/>
      <c r="G44" s="701"/>
      <c r="H44" s="701"/>
      <c r="N44" s="703"/>
      <c r="O44" s="701"/>
      <c r="P44" s="701"/>
      <c r="Q44" s="701"/>
      <c r="R44" s="701"/>
      <c r="S44" s="701"/>
      <c r="T44" s="701"/>
      <c r="U44" s="701"/>
    </row>
    <row r="45" spans="1:29" ht="26.25" customHeigh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N45" s="704" t="s">
        <v>517</v>
      </c>
      <c r="O45" s="701"/>
      <c r="P45" s="701"/>
      <c r="Q45" s="701"/>
      <c r="R45" s="701"/>
      <c r="S45" s="701"/>
      <c r="T45" s="701"/>
      <c r="U45" s="701"/>
    </row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5:A6"/>
    <mergeCell ref="N5:N6"/>
    <mergeCell ref="O3:Q3"/>
    <mergeCell ref="R3:T3"/>
    <mergeCell ref="U3:W3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171" priority="4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170" priority="5" stopIfTrue="1" operator="lessThan">
      <formula>0.0005</formula>
    </cfRule>
  </conditionalFormatting>
  <conditionalFormatting sqref="A5:Z5 A9:Z9 A11:Z11 A13:Z13 A15:Z15 A17:Z17 A19:Z19 A21:Z21 A23:Z23 A25:Z25 A27:Z27 A29:Z29 A31:Z31 A33:Z33 A35:Z35">
    <cfRule type="cellIs" dxfId="169" priority="3" stopIfTrue="1" operator="equal">
      <formula>0</formula>
    </cfRule>
  </conditionalFormatting>
  <conditionalFormatting sqref="A38:Z38">
    <cfRule type="cellIs" dxfId="168" priority="7" stopIfTrue="1" operator="lessThan">
      <formula>0.0005</formula>
    </cfRule>
  </conditionalFormatting>
  <conditionalFormatting sqref="B7:M7 O7:Z7 A37:Z37">
    <cfRule type="cellIs" dxfId="167" priority="8" stopIfTrue="1" operator="equal">
      <formula>0</formula>
    </cfRule>
  </conditionalFormatting>
  <conditionalFormatting sqref="N6 N8 N10 N12 N14 N16 N18 N20 N22 N24 N26 N28 N30 N32 N34 N36">
    <cfRule type="cellIs" dxfId="166" priority="1" stopIfTrue="1" operator="equal">
      <formula>1</formula>
    </cfRule>
  </conditionalFormatting>
  <conditionalFormatting sqref="N6:Z6 N8:Z8 N10:Z10 N12:Z12 N14:Z14 N16:Z16 N18:Z18 N20:Z20 N22:Z22 N24:Z24 N26:Z26 N28:Z28 N30:Z30 N32:Z32 N34:Z34 N36:Z36">
    <cfRule type="cellIs" dxfId="165" priority="2" stopIfTrue="1" operator="lessThan">
      <formula>0.0005</formula>
    </cfRule>
  </conditionalFormatting>
  <conditionalFormatting sqref="AD5:IV5 AD7:IV7 AD9:IV9 AD11:IV11 AD13:IV13 AD15:IV15 AD17:IV17 AD19:IV19 AD21:IV21 AD23:IV23 AD25:IV25 AD27:IV27 AD29:IV29 AD31:IV31 AD33:IV33 AD35:IV35 AD37:IV37">
    <cfRule type="cellIs" dxfId="164" priority="16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D38:IV38">
    <cfRule type="cellIs" dxfId="163" priority="15" stopIfTrue="1" operator="lessThan">
      <formula>0.0005</formula>
    </cfRule>
  </conditionalFormatting>
  <hyperlinks>
    <hyperlink ref="E43" r:id="rId1" xr:uid="{D1DC2939-B7FF-45C6-AE5C-28204229C81B}"/>
    <hyperlink ref="E43:F43" r:id="rId2" display="http://dx.doi.org/10.4232/1.14582 " xr:uid="{4940A084-FE92-4E8F-9C4C-D6FF67ECB598}"/>
    <hyperlink ref="A45" r:id="rId3" display="Publikation und Tabellen stehen unter der Lizenz CC BY-SA DEED 4.0." xr:uid="{E4FCD246-BBD0-4D9A-B77B-2ACA6C6EFFF1}"/>
    <hyperlink ref="R43" r:id="rId4" xr:uid="{4D777EB7-91AD-4C5F-A3B4-8F978481AD21}"/>
    <hyperlink ref="R43:S43" r:id="rId5" display="http://dx.doi.org/10.4232/1.14582 " xr:uid="{2775F5F5-477E-4795-8FE2-82F8085CA3BB}"/>
    <hyperlink ref="N45" r:id="rId6" display="Publikation und Tabellen stehen unter der Lizenz CC BY-SA DEED 4.0." xr:uid="{06EDCE1E-8D48-4968-B13C-6EB7B0616F73}"/>
  </hyperlinks>
  <pageMargins left="0.78740157480314965" right="0.78740157480314965" top="0.98425196850393704" bottom="0.98425196850393704" header="0.51181102362204722" footer="0.51181102362204722"/>
  <pageSetup paperSize="9" scale="69" orientation="portrait" r:id="rId7"/>
  <headerFooter scaleWithDoc="0" alignWithMargins="0"/>
  <colBreaks count="1" manualBreakCount="1">
    <brk id="13" max="44" man="1"/>
  </colBreaks>
  <legacyDrawingHF r:id="rId8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342B7-E40F-4FBC-A14E-B88DDB401F6A}">
  <dimension ref="A1:AL45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6.85546875" style="24" customWidth="1"/>
    <col min="2" max="17" width="7.85546875" style="24" customWidth="1"/>
    <col min="18" max="18" width="17.85546875" style="24" customWidth="1"/>
    <col min="19" max="34" width="7.85546875" style="24" customWidth="1"/>
    <col min="35" max="35" width="6.5703125" style="37" customWidth="1"/>
    <col min="36" max="36" width="8.5703125" style="37" customWidth="1"/>
    <col min="37" max="37" width="8" style="37" customWidth="1"/>
    <col min="38" max="38" width="8.140625" style="37" customWidth="1"/>
    <col min="39" max="16384" width="11.42578125" style="24"/>
  </cols>
  <sheetData>
    <row r="1" spans="1:38" s="23" customFormat="1" ht="39.950000000000003" customHeight="1" thickBot="1" x14ac:dyDescent="0.25">
      <c r="A1" s="753" t="str">
        <f>"Tabelle 19: Studienreisen, Unterrichtsstunden, Tage und Teilnehmende nach Ländern und Programmbereichen " &amp;Hilfswerte!B1</f>
        <v>Tabelle 19: Studienreisen, Unterrichtsstunden, Tage und Teilnehmende nach Ländern und Programmbereichen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 t="str">
        <f>"noch Tabelle 19: Studienreisen, Unterrichtsstunden, Tage und Teilnehmende nach Ländern und Programmbereichen " &amp;Hilfswerte!B1</f>
        <v>noch Tabelle 19: Studienreisen, Unterrichtsstunden, Tage und Teilnehmende nach Ländern und Programmbereichen 2019</v>
      </c>
      <c r="S1" s="753"/>
      <c r="T1" s="753"/>
      <c r="U1" s="753"/>
      <c r="V1" s="753"/>
      <c r="W1" s="753"/>
      <c r="X1" s="753"/>
      <c r="Y1" s="753"/>
      <c r="Z1" s="753"/>
      <c r="AA1" s="753"/>
      <c r="AB1" s="753"/>
      <c r="AC1" s="753"/>
      <c r="AD1" s="753"/>
      <c r="AE1" s="753"/>
      <c r="AF1" s="753"/>
      <c r="AG1" s="753"/>
      <c r="AH1" s="753"/>
      <c r="AI1" s="54"/>
      <c r="AJ1" s="54"/>
      <c r="AK1" s="54"/>
      <c r="AL1" s="54"/>
    </row>
    <row r="2" spans="1:38" s="23" customFormat="1" ht="25.5" customHeight="1" x14ac:dyDescent="0.2">
      <c r="A2" s="775" t="s">
        <v>14</v>
      </c>
      <c r="B2" s="1048" t="s">
        <v>28</v>
      </c>
      <c r="C2" s="841"/>
      <c r="D2" s="841"/>
      <c r="E2" s="857"/>
      <c r="F2" s="838" t="s">
        <v>59</v>
      </c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40"/>
      <c r="R2" s="770" t="s">
        <v>14</v>
      </c>
      <c r="S2" s="830" t="s">
        <v>59</v>
      </c>
      <c r="T2" s="841"/>
      <c r="U2" s="841"/>
      <c r="V2" s="841"/>
      <c r="W2" s="841"/>
      <c r="X2" s="841"/>
      <c r="Y2" s="841"/>
      <c r="Z2" s="841"/>
      <c r="AA2" s="841"/>
      <c r="AB2" s="841"/>
      <c r="AC2" s="841"/>
      <c r="AD2" s="841"/>
      <c r="AE2" s="841"/>
      <c r="AF2" s="841"/>
      <c r="AG2" s="841"/>
      <c r="AH2" s="847"/>
    </row>
    <row r="3" spans="1:38" s="64" customFormat="1" ht="43.5" customHeight="1" x14ac:dyDescent="0.2">
      <c r="A3" s="1046"/>
      <c r="B3" s="1049"/>
      <c r="C3" s="842"/>
      <c r="D3" s="842"/>
      <c r="E3" s="858"/>
      <c r="F3" s="1050" t="s">
        <v>302</v>
      </c>
      <c r="G3" s="1050"/>
      <c r="H3" s="1050"/>
      <c r="I3" s="1051"/>
      <c r="J3" s="1038" t="s">
        <v>303</v>
      </c>
      <c r="K3" s="1050"/>
      <c r="L3" s="1050"/>
      <c r="M3" s="1051"/>
      <c r="N3" s="1038" t="s">
        <v>21</v>
      </c>
      <c r="O3" s="1042"/>
      <c r="P3" s="1042"/>
      <c r="Q3" s="1043"/>
      <c r="R3" s="771"/>
      <c r="S3" s="1038" t="s">
        <v>22</v>
      </c>
      <c r="T3" s="1042"/>
      <c r="U3" s="1042"/>
      <c r="V3" s="1041"/>
      <c r="W3" s="1038" t="s">
        <v>421</v>
      </c>
      <c r="X3" s="1042"/>
      <c r="Y3" s="1042"/>
      <c r="Z3" s="1041"/>
      <c r="AA3" s="1038" t="s">
        <v>42</v>
      </c>
      <c r="AB3" s="1042"/>
      <c r="AC3" s="1042"/>
      <c r="AD3" s="1041"/>
      <c r="AE3" s="1038" t="s">
        <v>43</v>
      </c>
      <c r="AF3" s="1042"/>
      <c r="AG3" s="1042"/>
      <c r="AH3" s="1043"/>
    </row>
    <row r="4" spans="1:38" ht="33.75" x14ac:dyDescent="0.2">
      <c r="A4" s="1047"/>
      <c r="B4" s="118" t="s">
        <v>6</v>
      </c>
      <c r="C4" s="114" t="s">
        <v>19</v>
      </c>
      <c r="D4" s="114" t="s">
        <v>329</v>
      </c>
      <c r="E4" s="26" t="s">
        <v>328</v>
      </c>
      <c r="F4" s="116" t="s">
        <v>6</v>
      </c>
      <c r="G4" s="114" t="s">
        <v>19</v>
      </c>
      <c r="H4" s="114" t="s">
        <v>329</v>
      </c>
      <c r="I4" s="115" t="s">
        <v>328</v>
      </c>
      <c r="J4" s="114" t="s">
        <v>6</v>
      </c>
      <c r="K4" s="114" t="s">
        <v>19</v>
      </c>
      <c r="L4" s="114" t="s">
        <v>329</v>
      </c>
      <c r="M4" s="115" t="s">
        <v>328</v>
      </c>
      <c r="N4" s="114" t="s">
        <v>6</v>
      </c>
      <c r="O4" s="114" t="s">
        <v>19</v>
      </c>
      <c r="P4" s="114" t="s">
        <v>329</v>
      </c>
      <c r="Q4" s="117" t="s">
        <v>328</v>
      </c>
      <c r="R4" s="772"/>
      <c r="S4" s="114" t="s">
        <v>6</v>
      </c>
      <c r="T4" s="114" t="s">
        <v>19</v>
      </c>
      <c r="U4" s="114" t="s">
        <v>329</v>
      </c>
      <c r="V4" s="115" t="s">
        <v>328</v>
      </c>
      <c r="W4" s="48" t="s">
        <v>6</v>
      </c>
      <c r="X4" s="48" t="s">
        <v>19</v>
      </c>
      <c r="Y4" s="48" t="s">
        <v>329</v>
      </c>
      <c r="Z4" s="26" t="s">
        <v>328</v>
      </c>
      <c r="AA4" s="48" t="s">
        <v>6</v>
      </c>
      <c r="AB4" s="48" t="s">
        <v>19</v>
      </c>
      <c r="AC4" s="26" t="s">
        <v>329</v>
      </c>
      <c r="AD4" s="26" t="s">
        <v>328</v>
      </c>
      <c r="AE4" s="48" t="s">
        <v>6</v>
      </c>
      <c r="AF4" s="48" t="s">
        <v>19</v>
      </c>
      <c r="AG4" s="26" t="s">
        <v>329</v>
      </c>
      <c r="AH4" s="29" t="s">
        <v>328</v>
      </c>
      <c r="AI4" s="24"/>
      <c r="AJ4" s="24"/>
      <c r="AK4" s="24"/>
      <c r="AL4" s="24"/>
    </row>
    <row r="5" spans="1:38" s="30" customFormat="1" ht="12.75" customHeight="1" x14ac:dyDescent="0.2">
      <c r="A5" s="752" t="s">
        <v>79</v>
      </c>
      <c r="B5" s="446">
        <v>140</v>
      </c>
      <c r="C5" s="422">
        <v>6279</v>
      </c>
      <c r="D5" s="422">
        <v>836</v>
      </c>
      <c r="E5" s="294">
        <v>2335</v>
      </c>
      <c r="F5" s="422">
        <v>88</v>
      </c>
      <c r="G5" s="422">
        <v>4208</v>
      </c>
      <c r="H5" s="422">
        <v>562</v>
      </c>
      <c r="I5" s="294">
        <v>1504</v>
      </c>
      <c r="J5" s="423">
        <v>29</v>
      </c>
      <c r="K5" s="422">
        <v>1071</v>
      </c>
      <c r="L5" s="422">
        <v>135</v>
      </c>
      <c r="M5" s="294">
        <v>476</v>
      </c>
      <c r="N5" s="422">
        <v>19</v>
      </c>
      <c r="O5" s="422">
        <v>864</v>
      </c>
      <c r="P5" s="422">
        <v>115</v>
      </c>
      <c r="Q5" s="424">
        <v>292</v>
      </c>
      <c r="R5" s="752" t="s">
        <v>79</v>
      </c>
      <c r="S5" s="422">
        <v>4</v>
      </c>
      <c r="T5" s="422">
        <v>136</v>
      </c>
      <c r="U5" s="422">
        <v>24</v>
      </c>
      <c r="V5" s="294">
        <v>63</v>
      </c>
      <c r="W5" s="423">
        <v>0</v>
      </c>
      <c r="X5" s="422">
        <v>0</v>
      </c>
      <c r="Y5" s="422">
        <v>0</v>
      </c>
      <c r="Z5" s="294">
        <v>0</v>
      </c>
      <c r="AA5" s="422">
        <v>0</v>
      </c>
      <c r="AB5" s="422">
        <v>0</v>
      </c>
      <c r="AC5" s="422">
        <v>0</v>
      </c>
      <c r="AD5" s="294">
        <v>0</v>
      </c>
      <c r="AE5" s="422">
        <v>0</v>
      </c>
      <c r="AF5" s="422">
        <v>0</v>
      </c>
      <c r="AG5" s="422">
        <v>0</v>
      </c>
      <c r="AH5" s="424">
        <v>0</v>
      </c>
    </row>
    <row r="6" spans="1:38" s="30" customFormat="1" ht="12.75" customHeight="1" x14ac:dyDescent="0.2">
      <c r="A6" s="751"/>
      <c r="B6" s="440">
        <v>1</v>
      </c>
      <c r="C6" s="426">
        <v>1</v>
      </c>
      <c r="D6" s="426">
        <v>1</v>
      </c>
      <c r="E6" s="427">
        <v>1</v>
      </c>
      <c r="F6" s="186">
        <v>0.62856999999999996</v>
      </c>
      <c r="G6" s="186">
        <v>0.67017000000000004</v>
      </c>
      <c r="H6" s="186">
        <v>0.67225000000000001</v>
      </c>
      <c r="I6" s="244">
        <v>0.64410999999999996</v>
      </c>
      <c r="J6" s="254">
        <v>0.20713999999999999</v>
      </c>
      <c r="K6" s="186">
        <v>0.17057</v>
      </c>
      <c r="L6" s="186">
        <v>0.16148000000000001</v>
      </c>
      <c r="M6" s="244">
        <v>0.20385</v>
      </c>
      <c r="N6" s="186">
        <v>0.13571</v>
      </c>
      <c r="O6" s="186">
        <v>0.1376</v>
      </c>
      <c r="P6" s="186">
        <v>0.13755999999999999</v>
      </c>
      <c r="Q6" s="286">
        <v>0.12504999999999999</v>
      </c>
      <c r="R6" s="751"/>
      <c r="S6" s="186">
        <v>2.8570000000000002E-2</v>
      </c>
      <c r="T6" s="186">
        <v>2.1659999999999999E-2</v>
      </c>
      <c r="U6" s="186">
        <v>2.8709999999999999E-2</v>
      </c>
      <c r="V6" s="244">
        <v>2.6980000000000001E-2</v>
      </c>
      <c r="W6" s="254" t="s">
        <v>498</v>
      </c>
      <c r="X6" s="186" t="s">
        <v>498</v>
      </c>
      <c r="Y6" s="186" t="s">
        <v>498</v>
      </c>
      <c r="Z6" s="244" t="s">
        <v>498</v>
      </c>
      <c r="AA6" s="186" t="s">
        <v>498</v>
      </c>
      <c r="AB6" s="186" t="s">
        <v>498</v>
      </c>
      <c r="AC6" s="186" t="s">
        <v>498</v>
      </c>
      <c r="AD6" s="244" t="s">
        <v>498</v>
      </c>
      <c r="AE6" s="186" t="s">
        <v>498</v>
      </c>
      <c r="AF6" s="186" t="s">
        <v>498</v>
      </c>
      <c r="AG6" s="186" t="s">
        <v>498</v>
      </c>
      <c r="AH6" s="286" t="s">
        <v>498</v>
      </c>
    </row>
    <row r="7" spans="1:38" s="30" customFormat="1" ht="12.75" customHeight="1" x14ac:dyDescent="0.2">
      <c r="A7" s="751" t="s">
        <v>80</v>
      </c>
      <c r="B7" s="447">
        <v>294</v>
      </c>
      <c r="C7" s="236">
        <v>9274</v>
      </c>
      <c r="D7" s="236">
        <v>1618</v>
      </c>
      <c r="E7" s="246">
        <v>6756</v>
      </c>
      <c r="F7" s="236">
        <v>209</v>
      </c>
      <c r="G7" s="236">
        <v>6822</v>
      </c>
      <c r="H7" s="236">
        <v>1204</v>
      </c>
      <c r="I7" s="246">
        <v>4332</v>
      </c>
      <c r="J7" s="245">
        <v>82</v>
      </c>
      <c r="K7" s="236">
        <v>2340</v>
      </c>
      <c r="L7" s="236">
        <v>395</v>
      </c>
      <c r="M7" s="246">
        <v>2376</v>
      </c>
      <c r="N7" s="236">
        <v>1</v>
      </c>
      <c r="O7" s="236">
        <v>48</v>
      </c>
      <c r="P7" s="236">
        <v>8</v>
      </c>
      <c r="Q7" s="282">
        <v>21</v>
      </c>
      <c r="R7" s="751" t="s">
        <v>80</v>
      </c>
      <c r="S7" s="236">
        <v>0</v>
      </c>
      <c r="T7" s="236">
        <v>0</v>
      </c>
      <c r="U7" s="236">
        <v>0</v>
      </c>
      <c r="V7" s="246">
        <v>0</v>
      </c>
      <c r="W7" s="245">
        <v>2</v>
      </c>
      <c r="X7" s="236">
        <v>64</v>
      </c>
      <c r="Y7" s="236">
        <v>11</v>
      </c>
      <c r="Z7" s="246">
        <v>27</v>
      </c>
      <c r="AA7" s="236">
        <v>0</v>
      </c>
      <c r="AB7" s="236">
        <v>0</v>
      </c>
      <c r="AC7" s="236">
        <v>0</v>
      </c>
      <c r="AD7" s="246">
        <v>0</v>
      </c>
      <c r="AE7" s="236">
        <v>0</v>
      </c>
      <c r="AF7" s="236">
        <v>0</v>
      </c>
      <c r="AG7" s="236">
        <v>0</v>
      </c>
      <c r="AH7" s="282">
        <v>0</v>
      </c>
    </row>
    <row r="8" spans="1:38" s="30" customFormat="1" ht="12.75" customHeight="1" x14ac:dyDescent="0.2">
      <c r="A8" s="751"/>
      <c r="B8" s="440">
        <v>1</v>
      </c>
      <c r="C8" s="426">
        <v>1</v>
      </c>
      <c r="D8" s="426">
        <v>1</v>
      </c>
      <c r="E8" s="427">
        <v>1</v>
      </c>
      <c r="F8" s="186">
        <v>0.71087999999999996</v>
      </c>
      <c r="G8" s="186">
        <v>0.73560000000000003</v>
      </c>
      <c r="H8" s="186">
        <v>0.74412999999999996</v>
      </c>
      <c r="I8" s="244">
        <v>0.64120999999999995</v>
      </c>
      <c r="J8" s="254">
        <v>0.27890999999999999</v>
      </c>
      <c r="K8" s="186">
        <v>0.25231999999999999</v>
      </c>
      <c r="L8" s="186">
        <v>0.24413000000000001</v>
      </c>
      <c r="M8" s="244">
        <v>0.35169</v>
      </c>
      <c r="N8" s="186">
        <v>3.3999999999999998E-3</v>
      </c>
      <c r="O8" s="186">
        <v>5.1799999999999997E-3</v>
      </c>
      <c r="P8" s="186">
        <v>4.9399999999999999E-3</v>
      </c>
      <c r="Q8" s="286">
        <v>3.1099999999999999E-3</v>
      </c>
      <c r="R8" s="751"/>
      <c r="S8" s="186" t="s">
        <v>498</v>
      </c>
      <c r="T8" s="186" t="s">
        <v>498</v>
      </c>
      <c r="U8" s="186" t="s">
        <v>498</v>
      </c>
      <c r="V8" s="244" t="s">
        <v>498</v>
      </c>
      <c r="W8" s="254">
        <v>6.7999999999999996E-3</v>
      </c>
      <c r="X8" s="186">
        <v>6.8999999999999999E-3</v>
      </c>
      <c r="Y8" s="186">
        <v>6.7999999999999996E-3</v>
      </c>
      <c r="Z8" s="244">
        <v>4.0000000000000001E-3</v>
      </c>
      <c r="AA8" s="186" t="s">
        <v>498</v>
      </c>
      <c r="AB8" s="186" t="s">
        <v>498</v>
      </c>
      <c r="AC8" s="186" t="s">
        <v>498</v>
      </c>
      <c r="AD8" s="244" t="s">
        <v>498</v>
      </c>
      <c r="AE8" s="186" t="s">
        <v>498</v>
      </c>
      <c r="AF8" s="186" t="s">
        <v>498</v>
      </c>
      <c r="AG8" s="186" t="s">
        <v>498</v>
      </c>
      <c r="AH8" s="286" t="s">
        <v>498</v>
      </c>
    </row>
    <row r="9" spans="1:38" s="30" customFormat="1" ht="12.75" customHeight="1" x14ac:dyDescent="0.2">
      <c r="A9" s="751" t="s">
        <v>81</v>
      </c>
      <c r="B9" s="447">
        <v>22</v>
      </c>
      <c r="C9" s="236">
        <v>675</v>
      </c>
      <c r="D9" s="236">
        <v>139</v>
      </c>
      <c r="E9" s="246">
        <v>203</v>
      </c>
      <c r="F9" s="236">
        <v>3</v>
      </c>
      <c r="G9" s="236">
        <v>68</v>
      </c>
      <c r="H9" s="236">
        <v>19</v>
      </c>
      <c r="I9" s="246">
        <v>37</v>
      </c>
      <c r="J9" s="245">
        <v>10</v>
      </c>
      <c r="K9" s="236">
        <v>333</v>
      </c>
      <c r="L9" s="236">
        <v>50</v>
      </c>
      <c r="M9" s="246">
        <v>79</v>
      </c>
      <c r="N9" s="236">
        <v>6</v>
      </c>
      <c r="O9" s="236">
        <v>228</v>
      </c>
      <c r="P9" s="236">
        <v>54</v>
      </c>
      <c r="Q9" s="282">
        <v>54</v>
      </c>
      <c r="R9" s="751" t="s">
        <v>81</v>
      </c>
      <c r="S9" s="236">
        <v>3</v>
      </c>
      <c r="T9" s="236">
        <v>46</v>
      </c>
      <c r="U9" s="236">
        <v>16</v>
      </c>
      <c r="V9" s="246">
        <v>33</v>
      </c>
      <c r="W9" s="245">
        <v>0</v>
      </c>
      <c r="X9" s="236">
        <v>0</v>
      </c>
      <c r="Y9" s="236">
        <v>0</v>
      </c>
      <c r="Z9" s="246">
        <v>0</v>
      </c>
      <c r="AA9" s="236">
        <v>0</v>
      </c>
      <c r="AB9" s="236">
        <v>0</v>
      </c>
      <c r="AC9" s="236">
        <v>0</v>
      </c>
      <c r="AD9" s="246">
        <v>0</v>
      </c>
      <c r="AE9" s="236">
        <v>0</v>
      </c>
      <c r="AF9" s="236">
        <v>0</v>
      </c>
      <c r="AG9" s="236">
        <v>0</v>
      </c>
      <c r="AH9" s="282">
        <v>0</v>
      </c>
    </row>
    <row r="10" spans="1:38" s="30" customFormat="1" ht="12.75" customHeight="1" x14ac:dyDescent="0.2">
      <c r="A10" s="751"/>
      <c r="B10" s="440">
        <v>1</v>
      </c>
      <c r="C10" s="426">
        <v>1</v>
      </c>
      <c r="D10" s="426">
        <v>1</v>
      </c>
      <c r="E10" s="427">
        <v>1</v>
      </c>
      <c r="F10" s="186">
        <v>0.13636000000000001</v>
      </c>
      <c r="G10" s="186">
        <v>0.10074</v>
      </c>
      <c r="H10" s="186">
        <v>0.13669000000000001</v>
      </c>
      <c r="I10" s="244">
        <v>0.18226999999999999</v>
      </c>
      <c r="J10" s="254">
        <v>0.45455000000000001</v>
      </c>
      <c r="K10" s="186">
        <v>0.49332999999999999</v>
      </c>
      <c r="L10" s="186">
        <v>0.35970999999999997</v>
      </c>
      <c r="M10" s="244">
        <v>0.38916000000000001</v>
      </c>
      <c r="N10" s="186">
        <v>0.27272999999999997</v>
      </c>
      <c r="O10" s="186">
        <v>0.33778000000000002</v>
      </c>
      <c r="P10" s="186">
        <v>0.38849</v>
      </c>
      <c r="Q10" s="286">
        <v>0.26601000000000002</v>
      </c>
      <c r="R10" s="751"/>
      <c r="S10" s="186">
        <v>0.13636000000000001</v>
      </c>
      <c r="T10" s="186">
        <v>6.8150000000000002E-2</v>
      </c>
      <c r="U10" s="186">
        <v>0.11511</v>
      </c>
      <c r="V10" s="244">
        <v>0.16256000000000001</v>
      </c>
      <c r="W10" s="254" t="s">
        <v>498</v>
      </c>
      <c r="X10" s="186" t="s">
        <v>498</v>
      </c>
      <c r="Y10" s="186" t="s">
        <v>498</v>
      </c>
      <c r="Z10" s="244" t="s">
        <v>498</v>
      </c>
      <c r="AA10" s="186" t="s">
        <v>498</v>
      </c>
      <c r="AB10" s="186" t="s">
        <v>498</v>
      </c>
      <c r="AC10" s="186" t="s">
        <v>498</v>
      </c>
      <c r="AD10" s="244" t="s">
        <v>498</v>
      </c>
      <c r="AE10" s="186" t="s">
        <v>498</v>
      </c>
      <c r="AF10" s="186" t="s">
        <v>498</v>
      </c>
      <c r="AG10" s="186" t="s">
        <v>498</v>
      </c>
      <c r="AH10" s="286" t="s">
        <v>498</v>
      </c>
    </row>
    <row r="11" spans="1:38" s="30" customFormat="1" ht="12.75" customHeight="1" x14ac:dyDescent="0.2">
      <c r="A11" s="751" t="s">
        <v>82</v>
      </c>
      <c r="B11" s="447">
        <v>3</v>
      </c>
      <c r="C11" s="236">
        <v>146</v>
      </c>
      <c r="D11" s="236">
        <v>25</v>
      </c>
      <c r="E11" s="246">
        <v>65</v>
      </c>
      <c r="F11" s="236">
        <v>2</v>
      </c>
      <c r="G11" s="236">
        <v>82</v>
      </c>
      <c r="H11" s="236">
        <v>12</v>
      </c>
      <c r="I11" s="246">
        <v>52</v>
      </c>
      <c r="J11" s="245">
        <v>1</v>
      </c>
      <c r="K11" s="236">
        <v>64</v>
      </c>
      <c r="L11" s="236">
        <v>13</v>
      </c>
      <c r="M11" s="246">
        <v>13</v>
      </c>
      <c r="N11" s="236">
        <v>0</v>
      </c>
      <c r="O11" s="236">
        <v>0</v>
      </c>
      <c r="P11" s="236">
        <v>0</v>
      </c>
      <c r="Q11" s="282">
        <v>0</v>
      </c>
      <c r="R11" s="751" t="s">
        <v>82</v>
      </c>
      <c r="S11" s="236">
        <v>0</v>
      </c>
      <c r="T11" s="236">
        <v>0</v>
      </c>
      <c r="U11" s="236">
        <v>0</v>
      </c>
      <c r="V11" s="246">
        <v>0</v>
      </c>
      <c r="W11" s="245">
        <v>0</v>
      </c>
      <c r="X11" s="236">
        <v>0</v>
      </c>
      <c r="Y11" s="236">
        <v>0</v>
      </c>
      <c r="Z11" s="246">
        <v>0</v>
      </c>
      <c r="AA11" s="236">
        <v>0</v>
      </c>
      <c r="AB11" s="236">
        <v>0</v>
      </c>
      <c r="AC11" s="236">
        <v>0</v>
      </c>
      <c r="AD11" s="246">
        <v>0</v>
      </c>
      <c r="AE11" s="236">
        <v>0</v>
      </c>
      <c r="AF11" s="236">
        <v>0</v>
      </c>
      <c r="AG11" s="236">
        <v>0</v>
      </c>
      <c r="AH11" s="282">
        <v>0</v>
      </c>
    </row>
    <row r="12" spans="1:38" s="30" customFormat="1" ht="12.75" customHeight="1" x14ac:dyDescent="0.2">
      <c r="A12" s="751"/>
      <c r="B12" s="440">
        <v>1</v>
      </c>
      <c r="C12" s="426">
        <v>1</v>
      </c>
      <c r="D12" s="426">
        <v>1</v>
      </c>
      <c r="E12" s="427">
        <v>1</v>
      </c>
      <c r="F12" s="186">
        <v>0.66666999999999998</v>
      </c>
      <c r="G12" s="186">
        <v>0.56164000000000003</v>
      </c>
      <c r="H12" s="186">
        <v>0.48</v>
      </c>
      <c r="I12" s="244">
        <v>0.8</v>
      </c>
      <c r="J12" s="254">
        <v>0.33333000000000002</v>
      </c>
      <c r="K12" s="186">
        <v>0.43836000000000003</v>
      </c>
      <c r="L12" s="186">
        <v>0.52</v>
      </c>
      <c r="M12" s="244">
        <v>0.2</v>
      </c>
      <c r="N12" s="186" t="s">
        <v>498</v>
      </c>
      <c r="O12" s="186" t="s">
        <v>498</v>
      </c>
      <c r="P12" s="186" t="s">
        <v>498</v>
      </c>
      <c r="Q12" s="286" t="s">
        <v>498</v>
      </c>
      <c r="R12" s="751"/>
      <c r="S12" s="186" t="s">
        <v>498</v>
      </c>
      <c r="T12" s="186" t="s">
        <v>498</v>
      </c>
      <c r="U12" s="186" t="s">
        <v>498</v>
      </c>
      <c r="V12" s="244" t="s">
        <v>498</v>
      </c>
      <c r="W12" s="254" t="s">
        <v>498</v>
      </c>
      <c r="X12" s="186" t="s">
        <v>498</v>
      </c>
      <c r="Y12" s="186" t="s">
        <v>498</v>
      </c>
      <c r="Z12" s="244" t="s">
        <v>498</v>
      </c>
      <c r="AA12" s="186" t="s">
        <v>498</v>
      </c>
      <c r="AB12" s="186" t="s">
        <v>498</v>
      </c>
      <c r="AC12" s="186" t="s">
        <v>498</v>
      </c>
      <c r="AD12" s="244" t="s">
        <v>498</v>
      </c>
      <c r="AE12" s="186" t="s">
        <v>498</v>
      </c>
      <c r="AF12" s="186" t="s">
        <v>498</v>
      </c>
      <c r="AG12" s="186" t="s">
        <v>498</v>
      </c>
      <c r="AH12" s="286" t="s">
        <v>498</v>
      </c>
    </row>
    <row r="13" spans="1:38" s="30" customFormat="1" ht="12.75" customHeight="1" x14ac:dyDescent="0.2">
      <c r="A13" s="751" t="s">
        <v>83</v>
      </c>
      <c r="B13" s="447">
        <v>1</v>
      </c>
      <c r="C13" s="236">
        <v>32</v>
      </c>
      <c r="D13" s="236">
        <v>4</v>
      </c>
      <c r="E13" s="246">
        <v>24</v>
      </c>
      <c r="F13" s="236">
        <v>0</v>
      </c>
      <c r="G13" s="236">
        <v>0</v>
      </c>
      <c r="H13" s="236">
        <v>0</v>
      </c>
      <c r="I13" s="246">
        <v>0</v>
      </c>
      <c r="J13" s="245">
        <v>1</v>
      </c>
      <c r="K13" s="236">
        <v>32</v>
      </c>
      <c r="L13" s="236">
        <v>4</v>
      </c>
      <c r="M13" s="246">
        <v>24</v>
      </c>
      <c r="N13" s="236">
        <v>0</v>
      </c>
      <c r="O13" s="236">
        <v>0</v>
      </c>
      <c r="P13" s="236">
        <v>0</v>
      </c>
      <c r="Q13" s="282">
        <v>0</v>
      </c>
      <c r="R13" s="751" t="s">
        <v>83</v>
      </c>
      <c r="S13" s="236">
        <v>0</v>
      </c>
      <c r="T13" s="236">
        <v>0</v>
      </c>
      <c r="U13" s="236">
        <v>0</v>
      </c>
      <c r="V13" s="246">
        <v>0</v>
      </c>
      <c r="W13" s="245">
        <v>0</v>
      </c>
      <c r="X13" s="236">
        <v>0</v>
      </c>
      <c r="Y13" s="236">
        <v>0</v>
      </c>
      <c r="Z13" s="246">
        <v>0</v>
      </c>
      <c r="AA13" s="236">
        <v>0</v>
      </c>
      <c r="AB13" s="236">
        <v>0</v>
      </c>
      <c r="AC13" s="236">
        <v>0</v>
      </c>
      <c r="AD13" s="246">
        <v>0</v>
      </c>
      <c r="AE13" s="236">
        <v>0</v>
      </c>
      <c r="AF13" s="236">
        <v>0</v>
      </c>
      <c r="AG13" s="236">
        <v>0</v>
      </c>
      <c r="AH13" s="282">
        <v>0</v>
      </c>
    </row>
    <row r="14" spans="1:38" s="30" customFormat="1" ht="12.75" customHeight="1" x14ac:dyDescent="0.2">
      <c r="A14" s="751"/>
      <c r="B14" s="440">
        <v>1</v>
      </c>
      <c r="C14" s="426">
        <v>1</v>
      </c>
      <c r="D14" s="426">
        <v>1</v>
      </c>
      <c r="E14" s="427">
        <v>1</v>
      </c>
      <c r="F14" s="186" t="s">
        <v>498</v>
      </c>
      <c r="G14" s="186" t="s">
        <v>498</v>
      </c>
      <c r="H14" s="186" t="s">
        <v>498</v>
      </c>
      <c r="I14" s="244" t="s">
        <v>498</v>
      </c>
      <c r="J14" s="254">
        <v>1</v>
      </c>
      <c r="K14" s="186">
        <v>1</v>
      </c>
      <c r="L14" s="186">
        <v>1</v>
      </c>
      <c r="M14" s="244">
        <v>1</v>
      </c>
      <c r="N14" s="186" t="s">
        <v>498</v>
      </c>
      <c r="O14" s="186" t="s">
        <v>498</v>
      </c>
      <c r="P14" s="186" t="s">
        <v>498</v>
      </c>
      <c r="Q14" s="286" t="s">
        <v>498</v>
      </c>
      <c r="R14" s="751"/>
      <c r="S14" s="186" t="s">
        <v>498</v>
      </c>
      <c r="T14" s="186" t="s">
        <v>498</v>
      </c>
      <c r="U14" s="186" t="s">
        <v>498</v>
      </c>
      <c r="V14" s="244" t="s">
        <v>498</v>
      </c>
      <c r="W14" s="254" t="s">
        <v>498</v>
      </c>
      <c r="X14" s="186" t="s">
        <v>498</v>
      </c>
      <c r="Y14" s="186" t="s">
        <v>498</v>
      </c>
      <c r="Z14" s="244" t="s">
        <v>498</v>
      </c>
      <c r="AA14" s="186" t="s">
        <v>498</v>
      </c>
      <c r="AB14" s="186" t="s">
        <v>498</v>
      </c>
      <c r="AC14" s="186" t="s">
        <v>498</v>
      </c>
      <c r="AD14" s="244" t="s">
        <v>498</v>
      </c>
      <c r="AE14" s="186" t="s">
        <v>498</v>
      </c>
      <c r="AF14" s="186" t="s">
        <v>498</v>
      </c>
      <c r="AG14" s="186" t="s">
        <v>498</v>
      </c>
      <c r="AH14" s="286" t="s">
        <v>498</v>
      </c>
    </row>
    <row r="15" spans="1:38" s="30" customFormat="1" ht="12.75" customHeight="1" x14ac:dyDescent="0.2">
      <c r="A15" s="751" t="s">
        <v>84</v>
      </c>
      <c r="B15" s="447">
        <v>6</v>
      </c>
      <c r="C15" s="236">
        <v>280</v>
      </c>
      <c r="D15" s="236">
        <v>43</v>
      </c>
      <c r="E15" s="246">
        <v>87</v>
      </c>
      <c r="F15" s="236">
        <v>6</v>
      </c>
      <c r="G15" s="236">
        <v>280</v>
      </c>
      <c r="H15" s="236">
        <v>43</v>
      </c>
      <c r="I15" s="246">
        <v>87</v>
      </c>
      <c r="J15" s="245">
        <v>0</v>
      </c>
      <c r="K15" s="236">
        <v>0</v>
      </c>
      <c r="L15" s="236">
        <v>0</v>
      </c>
      <c r="M15" s="246">
        <v>0</v>
      </c>
      <c r="N15" s="236">
        <v>0</v>
      </c>
      <c r="O15" s="236">
        <v>0</v>
      </c>
      <c r="P15" s="236">
        <v>0</v>
      </c>
      <c r="Q15" s="282">
        <v>0</v>
      </c>
      <c r="R15" s="751" t="s">
        <v>84</v>
      </c>
      <c r="S15" s="236">
        <v>0</v>
      </c>
      <c r="T15" s="236">
        <v>0</v>
      </c>
      <c r="U15" s="236">
        <v>0</v>
      </c>
      <c r="V15" s="246">
        <v>0</v>
      </c>
      <c r="W15" s="245">
        <v>0</v>
      </c>
      <c r="X15" s="236">
        <v>0</v>
      </c>
      <c r="Y15" s="236">
        <v>0</v>
      </c>
      <c r="Z15" s="246">
        <v>0</v>
      </c>
      <c r="AA15" s="236">
        <v>0</v>
      </c>
      <c r="AB15" s="236">
        <v>0</v>
      </c>
      <c r="AC15" s="236">
        <v>0</v>
      </c>
      <c r="AD15" s="246">
        <v>0</v>
      </c>
      <c r="AE15" s="236">
        <v>0</v>
      </c>
      <c r="AF15" s="236">
        <v>0</v>
      </c>
      <c r="AG15" s="236">
        <v>0</v>
      </c>
      <c r="AH15" s="282">
        <v>0</v>
      </c>
    </row>
    <row r="16" spans="1:38" s="30" customFormat="1" ht="12.75" customHeight="1" x14ac:dyDescent="0.2">
      <c r="A16" s="751"/>
      <c r="B16" s="440">
        <v>1</v>
      </c>
      <c r="C16" s="426">
        <v>1</v>
      </c>
      <c r="D16" s="426">
        <v>1</v>
      </c>
      <c r="E16" s="427">
        <v>1</v>
      </c>
      <c r="F16" s="186">
        <v>1</v>
      </c>
      <c r="G16" s="186">
        <v>1</v>
      </c>
      <c r="H16" s="186">
        <v>1</v>
      </c>
      <c r="I16" s="244">
        <v>1</v>
      </c>
      <c r="J16" s="254" t="s">
        <v>498</v>
      </c>
      <c r="K16" s="186" t="s">
        <v>498</v>
      </c>
      <c r="L16" s="186" t="s">
        <v>498</v>
      </c>
      <c r="M16" s="244" t="s">
        <v>498</v>
      </c>
      <c r="N16" s="186" t="s">
        <v>498</v>
      </c>
      <c r="O16" s="186" t="s">
        <v>498</v>
      </c>
      <c r="P16" s="186" t="s">
        <v>498</v>
      </c>
      <c r="Q16" s="286" t="s">
        <v>498</v>
      </c>
      <c r="R16" s="751"/>
      <c r="S16" s="186" t="s">
        <v>498</v>
      </c>
      <c r="T16" s="186" t="s">
        <v>498</v>
      </c>
      <c r="U16" s="186" t="s">
        <v>498</v>
      </c>
      <c r="V16" s="244" t="s">
        <v>498</v>
      </c>
      <c r="W16" s="254" t="s">
        <v>498</v>
      </c>
      <c r="X16" s="186" t="s">
        <v>498</v>
      </c>
      <c r="Y16" s="186" t="s">
        <v>498</v>
      </c>
      <c r="Z16" s="244" t="s">
        <v>498</v>
      </c>
      <c r="AA16" s="186" t="s">
        <v>498</v>
      </c>
      <c r="AB16" s="186" t="s">
        <v>498</v>
      </c>
      <c r="AC16" s="186" t="s">
        <v>498</v>
      </c>
      <c r="AD16" s="244" t="s">
        <v>498</v>
      </c>
      <c r="AE16" s="186" t="s">
        <v>498</v>
      </c>
      <c r="AF16" s="186" t="s">
        <v>498</v>
      </c>
      <c r="AG16" s="186" t="s">
        <v>498</v>
      </c>
      <c r="AH16" s="286" t="s">
        <v>498</v>
      </c>
    </row>
    <row r="17" spans="1:34" s="30" customFormat="1" ht="12.75" customHeight="1" x14ac:dyDescent="0.2">
      <c r="A17" s="751" t="s">
        <v>85</v>
      </c>
      <c r="B17" s="447">
        <v>64</v>
      </c>
      <c r="C17" s="236">
        <v>2747</v>
      </c>
      <c r="D17" s="236">
        <v>477</v>
      </c>
      <c r="E17" s="246">
        <v>1165</v>
      </c>
      <c r="F17" s="236">
        <v>37</v>
      </c>
      <c r="G17" s="236">
        <v>1736</v>
      </c>
      <c r="H17" s="236">
        <v>242</v>
      </c>
      <c r="I17" s="246">
        <v>765</v>
      </c>
      <c r="J17" s="245">
        <v>12</v>
      </c>
      <c r="K17" s="236">
        <v>552</v>
      </c>
      <c r="L17" s="236">
        <v>167</v>
      </c>
      <c r="M17" s="246">
        <v>199</v>
      </c>
      <c r="N17" s="236">
        <v>15</v>
      </c>
      <c r="O17" s="236">
        <v>459</v>
      </c>
      <c r="P17" s="236">
        <v>68</v>
      </c>
      <c r="Q17" s="282">
        <v>201</v>
      </c>
      <c r="R17" s="751" t="s">
        <v>85</v>
      </c>
      <c r="S17" s="236">
        <v>0</v>
      </c>
      <c r="T17" s="236">
        <v>0</v>
      </c>
      <c r="U17" s="236">
        <v>0</v>
      </c>
      <c r="V17" s="246">
        <v>0</v>
      </c>
      <c r="W17" s="245">
        <v>0</v>
      </c>
      <c r="X17" s="236">
        <v>0</v>
      </c>
      <c r="Y17" s="236">
        <v>0</v>
      </c>
      <c r="Z17" s="246">
        <v>0</v>
      </c>
      <c r="AA17" s="236">
        <v>0</v>
      </c>
      <c r="AB17" s="236">
        <v>0</v>
      </c>
      <c r="AC17" s="236">
        <v>0</v>
      </c>
      <c r="AD17" s="246">
        <v>0</v>
      </c>
      <c r="AE17" s="236">
        <v>0</v>
      </c>
      <c r="AF17" s="236">
        <v>0</v>
      </c>
      <c r="AG17" s="236">
        <v>0</v>
      </c>
      <c r="AH17" s="282">
        <v>0</v>
      </c>
    </row>
    <row r="18" spans="1:34" s="30" customFormat="1" ht="12.75" customHeight="1" x14ac:dyDescent="0.2">
      <c r="A18" s="751"/>
      <c r="B18" s="440">
        <v>1</v>
      </c>
      <c r="C18" s="426">
        <v>1</v>
      </c>
      <c r="D18" s="426">
        <v>1</v>
      </c>
      <c r="E18" s="427">
        <v>1</v>
      </c>
      <c r="F18" s="186">
        <v>0.57813000000000003</v>
      </c>
      <c r="G18" s="186">
        <v>0.63195999999999997</v>
      </c>
      <c r="H18" s="186">
        <v>0.50734000000000001</v>
      </c>
      <c r="I18" s="244">
        <v>0.65664999999999996</v>
      </c>
      <c r="J18" s="254">
        <v>0.1875</v>
      </c>
      <c r="K18" s="186">
        <v>0.20094999999999999</v>
      </c>
      <c r="L18" s="186">
        <v>0.35010000000000002</v>
      </c>
      <c r="M18" s="244">
        <v>0.17082</v>
      </c>
      <c r="N18" s="186">
        <v>0.23438000000000001</v>
      </c>
      <c r="O18" s="186">
        <v>0.16708999999999999</v>
      </c>
      <c r="P18" s="186">
        <v>0.14255999999999999</v>
      </c>
      <c r="Q18" s="286">
        <v>0.17252999999999999</v>
      </c>
      <c r="R18" s="751"/>
      <c r="S18" s="186" t="s">
        <v>498</v>
      </c>
      <c r="T18" s="186" t="s">
        <v>498</v>
      </c>
      <c r="U18" s="186" t="s">
        <v>498</v>
      </c>
      <c r="V18" s="244" t="s">
        <v>498</v>
      </c>
      <c r="W18" s="254" t="s">
        <v>498</v>
      </c>
      <c r="X18" s="186" t="s">
        <v>498</v>
      </c>
      <c r="Y18" s="186" t="s">
        <v>498</v>
      </c>
      <c r="Z18" s="244" t="s">
        <v>498</v>
      </c>
      <c r="AA18" s="186" t="s">
        <v>498</v>
      </c>
      <c r="AB18" s="186" t="s">
        <v>498</v>
      </c>
      <c r="AC18" s="186" t="s">
        <v>498</v>
      </c>
      <c r="AD18" s="244" t="s">
        <v>498</v>
      </c>
      <c r="AE18" s="186" t="s">
        <v>498</v>
      </c>
      <c r="AF18" s="186" t="s">
        <v>498</v>
      </c>
      <c r="AG18" s="186" t="s">
        <v>498</v>
      </c>
      <c r="AH18" s="286" t="s">
        <v>498</v>
      </c>
    </row>
    <row r="19" spans="1:34" s="30" customFormat="1" ht="12.75" customHeight="1" x14ac:dyDescent="0.2">
      <c r="A19" s="751" t="s">
        <v>86</v>
      </c>
      <c r="B19" s="447">
        <v>5</v>
      </c>
      <c r="C19" s="236">
        <v>120</v>
      </c>
      <c r="D19" s="236">
        <v>18</v>
      </c>
      <c r="E19" s="246">
        <v>118</v>
      </c>
      <c r="F19" s="236">
        <v>1</v>
      </c>
      <c r="G19" s="236">
        <v>8</v>
      </c>
      <c r="H19" s="236">
        <v>1</v>
      </c>
      <c r="I19" s="246">
        <v>44</v>
      </c>
      <c r="J19" s="245">
        <v>3</v>
      </c>
      <c r="K19" s="236">
        <v>72</v>
      </c>
      <c r="L19" s="236">
        <v>9</v>
      </c>
      <c r="M19" s="246">
        <v>64</v>
      </c>
      <c r="N19" s="236">
        <v>0</v>
      </c>
      <c r="O19" s="236">
        <v>0</v>
      </c>
      <c r="P19" s="236">
        <v>0</v>
      </c>
      <c r="Q19" s="282">
        <v>0</v>
      </c>
      <c r="R19" s="751" t="s">
        <v>86</v>
      </c>
      <c r="S19" s="236">
        <v>1</v>
      </c>
      <c r="T19" s="236">
        <v>40</v>
      </c>
      <c r="U19" s="236">
        <v>8</v>
      </c>
      <c r="V19" s="246">
        <v>10</v>
      </c>
      <c r="W19" s="245">
        <v>0</v>
      </c>
      <c r="X19" s="236">
        <v>0</v>
      </c>
      <c r="Y19" s="236">
        <v>0</v>
      </c>
      <c r="Z19" s="246">
        <v>0</v>
      </c>
      <c r="AA19" s="236">
        <v>0</v>
      </c>
      <c r="AB19" s="236">
        <v>0</v>
      </c>
      <c r="AC19" s="236">
        <v>0</v>
      </c>
      <c r="AD19" s="246">
        <v>0</v>
      </c>
      <c r="AE19" s="236">
        <v>0</v>
      </c>
      <c r="AF19" s="236">
        <v>0</v>
      </c>
      <c r="AG19" s="236">
        <v>0</v>
      </c>
      <c r="AH19" s="282">
        <v>0</v>
      </c>
    </row>
    <row r="20" spans="1:34" s="30" customFormat="1" ht="12.75" customHeight="1" x14ac:dyDescent="0.2">
      <c r="A20" s="751"/>
      <c r="B20" s="440">
        <v>1</v>
      </c>
      <c r="C20" s="426">
        <v>1</v>
      </c>
      <c r="D20" s="426">
        <v>1</v>
      </c>
      <c r="E20" s="427">
        <v>1</v>
      </c>
      <c r="F20" s="186">
        <v>0.2</v>
      </c>
      <c r="G20" s="186">
        <v>6.6669999999999993E-2</v>
      </c>
      <c r="H20" s="186">
        <v>5.5559999999999998E-2</v>
      </c>
      <c r="I20" s="244">
        <v>0.37287999999999999</v>
      </c>
      <c r="J20" s="254">
        <v>0.6</v>
      </c>
      <c r="K20" s="186">
        <v>0.6</v>
      </c>
      <c r="L20" s="186">
        <v>0.5</v>
      </c>
      <c r="M20" s="244">
        <v>0.54237000000000002</v>
      </c>
      <c r="N20" s="186" t="s">
        <v>498</v>
      </c>
      <c r="O20" s="186" t="s">
        <v>498</v>
      </c>
      <c r="P20" s="186" t="s">
        <v>498</v>
      </c>
      <c r="Q20" s="286" t="s">
        <v>498</v>
      </c>
      <c r="R20" s="751"/>
      <c r="S20" s="186">
        <v>0.2</v>
      </c>
      <c r="T20" s="186">
        <v>0.33333000000000002</v>
      </c>
      <c r="U20" s="186">
        <v>0.44444</v>
      </c>
      <c r="V20" s="244">
        <v>8.4750000000000006E-2</v>
      </c>
      <c r="W20" s="254" t="s">
        <v>498</v>
      </c>
      <c r="X20" s="186" t="s">
        <v>498</v>
      </c>
      <c r="Y20" s="186" t="s">
        <v>498</v>
      </c>
      <c r="Z20" s="244" t="s">
        <v>498</v>
      </c>
      <c r="AA20" s="186" t="s">
        <v>498</v>
      </c>
      <c r="AB20" s="186" t="s">
        <v>498</v>
      </c>
      <c r="AC20" s="186" t="s">
        <v>498</v>
      </c>
      <c r="AD20" s="244" t="s">
        <v>498</v>
      </c>
      <c r="AE20" s="186" t="s">
        <v>498</v>
      </c>
      <c r="AF20" s="186" t="s">
        <v>498</v>
      </c>
      <c r="AG20" s="186" t="s">
        <v>498</v>
      </c>
      <c r="AH20" s="286" t="s">
        <v>498</v>
      </c>
    </row>
    <row r="21" spans="1:34" s="30" customFormat="1" ht="12.75" customHeight="1" x14ac:dyDescent="0.2">
      <c r="A21" s="751" t="s">
        <v>87</v>
      </c>
      <c r="B21" s="447">
        <v>46</v>
      </c>
      <c r="C21" s="236">
        <v>1321</v>
      </c>
      <c r="D21" s="236">
        <v>205</v>
      </c>
      <c r="E21" s="246">
        <v>837</v>
      </c>
      <c r="F21" s="236">
        <v>26</v>
      </c>
      <c r="G21" s="236">
        <v>810</v>
      </c>
      <c r="H21" s="236">
        <v>129</v>
      </c>
      <c r="I21" s="246">
        <v>513</v>
      </c>
      <c r="J21" s="245">
        <v>12</v>
      </c>
      <c r="K21" s="236">
        <v>241</v>
      </c>
      <c r="L21" s="236">
        <v>37</v>
      </c>
      <c r="M21" s="246">
        <v>207</v>
      </c>
      <c r="N21" s="236">
        <v>5</v>
      </c>
      <c r="O21" s="236">
        <v>184</v>
      </c>
      <c r="P21" s="236">
        <v>25</v>
      </c>
      <c r="Q21" s="282">
        <v>67</v>
      </c>
      <c r="R21" s="751" t="s">
        <v>87</v>
      </c>
      <c r="S21" s="236">
        <v>3</v>
      </c>
      <c r="T21" s="236">
        <v>86</v>
      </c>
      <c r="U21" s="236">
        <v>14</v>
      </c>
      <c r="V21" s="246">
        <v>50</v>
      </c>
      <c r="W21" s="245">
        <v>0</v>
      </c>
      <c r="X21" s="236">
        <v>0</v>
      </c>
      <c r="Y21" s="236">
        <v>0</v>
      </c>
      <c r="Z21" s="246">
        <v>0</v>
      </c>
      <c r="AA21" s="236">
        <v>0</v>
      </c>
      <c r="AB21" s="236">
        <v>0</v>
      </c>
      <c r="AC21" s="236">
        <v>0</v>
      </c>
      <c r="AD21" s="246">
        <v>0</v>
      </c>
      <c r="AE21" s="236">
        <v>0</v>
      </c>
      <c r="AF21" s="236">
        <v>0</v>
      </c>
      <c r="AG21" s="236">
        <v>0</v>
      </c>
      <c r="AH21" s="282">
        <v>0</v>
      </c>
    </row>
    <row r="22" spans="1:34" s="30" customFormat="1" ht="12.75" customHeight="1" x14ac:dyDescent="0.2">
      <c r="A22" s="751"/>
      <c r="B22" s="440">
        <v>1</v>
      </c>
      <c r="C22" s="426">
        <v>1</v>
      </c>
      <c r="D22" s="426">
        <v>1</v>
      </c>
      <c r="E22" s="427">
        <v>1</v>
      </c>
      <c r="F22" s="186">
        <v>0.56521999999999994</v>
      </c>
      <c r="G22" s="186">
        <v>0.61316999999999999</v>
      </c>
      <c r="H22" s="186">
        <v>0.62927</v>
      </c>
      <c r="I22" s="244">
        <v>0.6129</v>
      </c>
      <c r="J22" s="254">
        <v>0.26086999999999999</v>
      </c>
      <c r="K22" s="186">
        <v>0.18243999999999999</v>
      </c>
      <c r="L22" s="186">
        <v>0.18049000000000001</v>
      </c>
      <c r="M22" s="244">
        <v>0.24731</v>
      </c>
      <c r="N22" s="186">
        <v>0.1087</v>
      </c>
      <c r="O22" s="186">
        <v>0.13929</v>
      </c>
      <c r="P22" s="186">
        <v>0.12195</v>
      </c>
      <c r="Q22" s="286">
        <v>8.0049999999999996E-2</v>
      </c>
      <c r="R22" s="751"/>
      <c r="S22" s="186">
        <v>6.522E-2</v>
      </c>
      <c r="T22" s="186">
        <v>6.5100000000000005E-2</v>
      </c>
      <c r="U22" s="186">
        <v>6.8290000000000003E-2</v>
      </c>
      <c r="V22" s="244">
        <v>5.9740000000000001E-2</v>
      </c>
      <c r="W22" s="254" t="s">
        <v>498</v>
      </c>
      <c r="X22" s="186" t="s">
        <v>498</v>
      </c>
      <c r="Y22" s="186" t="s">
        <v>498</v>
      </c>
      <c r="Z22" s="244" t="s">
        <v>498</v>
      </c>
      <c r="AA22" s="186" t="s">
        <v>498</v>
      </c>
      <c r="AB22" s="186" t="s">
        <v>498</v>
      </c>
      <c r="AC22" s="186" t="s">
        <v>498</v>
      </c>
      <c r="AD22" s="244" t="s">
        <v>498</v>
      </c>
      <c r="AE22" s="186" t="s">
        <v>498</v>
      </c>
      <c r="AF22" s="186" t="s">
        <v>498</v>
      </c>
      <c r="AG22" s="186" t="s">
        <v>498</v>
      </c>
      <c r="AH22" s="286" t="s">
        <v>498</v>
      </c>
    </row>
    <row r="23" spans="1:34" s="30" customFormat="1" ht="12.75" customHeight="1" x14ac:dyDescent="0.2">
      <c r="A23" s="751" t="s">
        <v>88</v>
      </c>
      <c r="B23" s="447">
        <v>124</v>
      </c>
      <c r="C23" s="236">
        <v>4422</v>
      </c>
      <c r="D23" s="236">
        <v>674</v>
      </c>
      <c r="E23" s="246">
        <v>2211</v>
      </c>
      <c r="F23" s="236">
        <v>57</v>
      </c>
      <c r="G23" s="236">
        <v>2118</v>
      </c>
      <c r="H23" s="236">
        <v>337</v>
      </c>
      <c r="I23" s="246">
        <v>1191</v>
      </c>
      <c r="J23" s="245">
        <v>51</v>
      </c>
      <c r="K23" s="236">
        <v>1758</v>
      </c>
      <c r="L23" s="236">
        <v>253</v>
      </c>
      <c r="M23" s="246">
        <v>861</v>
      </c>
      <c r="N23" s="236">
        <v>16</v>
      </c>
      <c r="O23" s="236">
        <v>546</v>
      </c>
      <c r="P23" s="236">
        <v>84</v>
      </c>
      <c r="Q23" s="282">
        <v>159</v>
      </c>
      <c r="R23" s="751" t="s">
        <v>88</v>
      </c>
      <c r="S23" s="236">
        <v>0</v>
      </c>
      <c r="T23" s="236">
        <v>0</v>
      </c>
      <c r="U23" s="236">
        <v>0</v>
      </c>
      <c r="V23" s="246">
        <v>0</v>
      </c>
      <c r="W23" s="245">
        <v>0</v>
      </c>
      <c r="X23" s="236">
        <v>0</v>
      </c>
      <c r="Y23" s="236">
        <v>0</v>
      </c>
      <c r="Z23" s="246">
        <v>0</v>
      </c>
      <c r="AA23" s="236">
        <v>0</v>
      </c>
      <c r="AB23" s="236">
        <v>0</v>
      </c>
      <c r="AC23" s="236">
        <v>0</v>
      </c>
      <c r="AD23" s="246">
        <v>0</v>
      </c>
      <c r="AE23" s="236">
        <v>0</v>
      </c>
      <c r="AF23" s="236">
        <v>0</v>
      </c>
      <c r="AG23" s="236">
        <v>0</v>
      </c>
      <c r="AH23" s="282">
        <v>0</v>
      </c>
    </row>
    <row r="24" spans="1:34" s="30" customFormat="1" ht="12.75" customHeight="1" x14ac:dyDescent="0.2">
      <c r="A24" s="751"/>
      <c r="B24" s="440">
        <v>1</v>
      </c>
      <c r="C24" s="426">
        <v>1</v>
      </c>
      <c r="D24" s="426">
        <v>1</v>
      </c>
      <c r="E24" s="427">
        <v>1</v>
      </c>
      <c r="F24" s="186">
        <v>0.45967999999999998</v>
      </c>
      <c r="G24" s="186">
        <v>0.47897000000000001</v>
      </c>
      <c r="H24" s="186">
        <v>0.5</v>
      </c>
      <c r="I24" s="244">
        <v>0.53866999999999998</v>
      </c>
      <c r="J24" s="254">
        <v>0.41128999999999999</v>
      </c>
      <c r="K24" s="186">
        <v>0.39756000000000002</v>
      </c>
      <c r="L24" s="186">
        <v>0.37536999999999998</v>
      </c>
      <c r="M24" s="244">
        <v>0.38941999999999999</v>
      </c>
      <c r="N24" s="186">
        <v>0.12903000000000001</v>
      </c>
      <c r="O24" s="186">
        <v>0.12347</v>
      </c>
      <c r="P24" s="186">
        <v>0.12463</v>
      </c>
      <c r="Q24" s="286">
        <v>7.1910000000000002E-2</v>
      </c>
      <c r="R24" s="751"/>
      <c r="S24" s="186" t="s">
        <v>498</v>
      </c>
      <c r="T24" s="186" t="s">
        <v>498</v>
      </c>
      <c r="U24" s="186" t="s">
        <v>498</v>
      </c>
      <c r="V24" s="244" t="s">
        <v>498</v>
      </c>
      <c r="W24" s="254" t="s">
        <v>498</v>
      </c>
      <c r="X24" s="186" t="s">
        <v>498</v>
      </c>
      <c r="Y24" s="186" t="s">
        <v>498</v>
      </c>
      <c r="Z24" s="244" t="s">
        <v>498</v>
      </c>
      <c r="AA24" s="186" t="s">
        <v>498</v>
      </c>
      <c r="AB24" s="186" t="s">
        <v>498</v>
      </c>
      <c r="AC24" s="186" t="s">
        <v>498</v>
      </c>
      <c r="AD24" s="244" t="s">
        <v>498</v>
      </c>
      <c r="AE24" s="186" t="s">
        <v>498</v>
      </c>
      <c r="AF24" s="186" t="s">
        <v>498</v>
      </c>
      <c r="AG24" s="186" t="s">
        <v>498</v>
      </c>
      <c r="AH24" s="286" t="s">
        <v>498</v>
      </c>
    </row>
    <row r="25" spans="1:34" s="30" customFormat="1" ht="12.75" customHeight="1" x14ac:dyDescent="0.2">
      <c r="A25" s="751" t="s">
        <v>89</v>
      </c>
      <c r="B25" s="447">
        <v>59</v>
      </c>
      <c r="C25" s="236">
        <v>1739</v>
      </c>
      <c r="D25" s="236">
        <v>343</v>
      </c>
      <c r="E25" s="246">
        <v>1392</v>
      </c>
      <c r="F25" s="236">
        <v>34</v>
      </c>
      <c r="G25" s="236">
        <v>1156</v>
      </c>
      <c r="H25" s="236">
        <v>219</v>
      </c>
      <c r="I25" s="246">
        <v>907</v>
      </c>
      <c r="J25" s="245">
        <v>17</v>
      </c>
      <c r="K25" s="236">
        <v>361</v>
      </c>
      <c r="L25" s="236">
        <v>74</v>
      </c>
      <c r="M25" s="246">
        <v>393</v>
      </c>
      <c r="N25" s="236">
        <v>4</v>
      </c>
      <c r="O25" s="236">
        <v>99</v>
      </c>
      <c r="P25" s="236">
        <v>21</v>
      </c>
      <c r="Q25" s="282">
        <v>56</v>
      </c>
      <c r="R25" s="751" t="s">
        <v>89</v>
      </c>
      <c r="S25" s="236">
        <v>4</v>
      </c>
      <c r="T25" s="236">
        <v>123</v>
      </c>
      <c r="U25" s="236">
        <v>29</v>
      </c>
      <c r="V25" s="246">
        <v>36</v>
      </c>
      <c r="W25" s="245">
        <v>0</v>
      </c>
      <c r="X25" s="236">
        <v>0</v>
      </c>
      <c r="Y25" s="236">
        <v>0</v>
      </c>
      <c r="Z25" s="246">
        <v>0</v>
      </c>
      <c r="AA25" s="236">
        <v>0</v>
      </c>
      <c r="AB25" s="236">
        <v>0</v>
      </c>
      <c r="AC25" s="236">
        <v>0</v>
      </c>
      <c r="AD25" s="246">
        <v>0</v>
      </c>
      <c r="AE25" s="236">
        <v>0</v>
      </c>
      <c r="AF25" s="236">
        <v>0</v>
      </c>
      <c r="AG25" s="236">
        <v>0</v>
      </c>
      <c r="AH25" s="282">
        <v>0</v>
      </c>
    </row>
    <row r="26" spans="1:34" s="30" customFormat="1" ht="12.75" customHeight="1" x14ac:dyDescent="0.2">
      <c r="A26" s="751"/>
      <c r="B26" s="440">
        <v>1</v>
      </c>
      <c r="C26" s="426">
        <v>1</v>
      </c>
      <c r="D26" s="426">
        <v>1</v>
      </c>
      <c r="E26" s="427">
        <v>1</v>
      </c>
      <c r="F26" s="186">
        <v>0.57626999999999995</v>
      </c>
      <c r="G26" s="186">
        <v>0.66474999999999995</v>
      </c>
      <c r="H26" s="186">
        <v>0.63848000000000005</v>
      </c>
      <c r="I26" s="244">
        <v>0.65158000000000005</v>
      </c>
      <c r="J26" s="254">
        <v>0.28814000000000001</v>
      </c>
      <c r="K26" s="186">
        <v>0.20759</v>
      </c>
      <c r="L26" s="186">
        <v>0.21573999999999999</v>
      </c>
      <c r="M26" s="244">
        <v>0.28233000000000003</v>
      </c>
      <c r="N26" s="186">
        <v>6.7799999999999999E-2</v>
      </c>
      <c r="O26" s="186">
        <v>5.6930000000000001E-2</v>
      </c>
      <c r="P26" s="186">
        <v>6.1219999999999997E-2</v>
      </c>
      <c r="Q26" s="286">
        <v>4.0230000000000002E-2</v>
      </c>
      <c r="R26" s="751"/>
      <c r="S26" s="186">
        <v>6.7799999999999999E-2</v>
      </c>
      <c r="T26" s="186">
        <v>7.0730000000000001E-2</v>
      </c>
      <c r="U26" s="186">
        <v>8.455E-2</v>
      </c>
      <c r="V26" s="244">
        <v>2.5860000000000001E-2</v>
      </c>
      <c r="W26" s="254" t="s">
        <v>498</v>
      </c>
      <c r="X26" s="186" t="s">
        <v>498</v>
      </c>
      <c r="Y26" s="186" t="s">
        <v>498</v>
      </c>
      <c r="Z26" s="244" t="s">
        <v>498</v>
      </c>
      <c r="AA26" s="186" t="s">
        <v>498</v>
      </c>
      <c r="AB26" s="186" t="s">
        <v>498</v>
      </c>
      <c r="AC26" s="186" t="s">
        <v>498</v>
      </c>
      <c r="AD26" s="244" t="s">
        <v>498</v>
      </c>
      <c r="AE26" s="186" t="s">
        <v>498</v>
      </c>
      <c r="AF26" s="186" t="s">
        <v>498</v>
      </c>
      <c r="AG26" s="186" t="s">
        <v>498</v>
      </c>
      <c r="AH26" s="286" t="s">
        <v>498</v>
      </c>
    </row>
    <row r="27" spans="1:34" s="30" customFormat="1" ht="12.75" customHeight="1" x14ac:dyDescent="0.2">
      <c r="A27" s="751" t="s">
        <v>90</v>
      </c>
      <c r="B27" s="447">
        <v>13</v>
      </c>
      <c r="C27" s="236">
        <v>657</v>
      </c>
      <c r="D27" s="236">
        <v>83</v>
      </c>
      <c r="E27" s="246">
        <v>150</v>
      </c>
      <c r="F27" s="236">
        <v>11</v>
      </c>
      <c r="G27" s="236">
        <v>624</v>
      </c>
      <c r="H27" s="236">
        <v>78</v>
      </c>
      <c r="I27" s="246">
        <v>119</v>
      </c>
      <c r="J27" s="245">
        <v>1</v>
      </c>
      <c r="K27" s="236">
        <v>32</v>
      </c>
      <c r="L27" s="236">
        <v>4</v>
      </c>
      <c r="M27" s="246">
        <v>30</v>
      </c>
      <c r="N27" s="236">
        <v>0</v>
      </c>
      <c r="O27" s="236">
        <v>0</v>
      </c>
      <c r="P27" s="236">
        <v>0</v>
      </c>
      <c r="Q27" s="282">
        <v>0</v>
      </c>
      <c r="R27" s="751" t="s">
        <v>90</v>
      </c>
      <c r="S27" s="236">
        <v>1</v>
      </c>
      <c r="T27" s="236">
        <v>1</v>
      </c>
      <c r="U27" s="236">
        <v>1</v>
      </c>
      <c r="V27" s="246">
        <v>1</v>
      </c>
      <c r="W27" s="245">
        <v>0</v>
      </c>
      <c r="X27" s="236">
        <v>0</v>
      </c>
      <c r="Y27" s="236">
        <v>0</v>
      </c>
      <c r="Z27" s="246">
        <v>0</v>
      </c>
      <c r="AA27" s="236">
        <v>0</v>
      </c>
      <c r="AB27" s="236">
        <v>0</v>
      </c>
      <c r="AC27" s="236">
        <v>0</v>
      </c>
      <c r="AD27" s="246">
        <v>0</v>
      </c>
      <c r="AE27" s="236">
        <v>0</v>
      </c>
      <c r="AF27" s="236">
        <v>0</v>
      </c>
      <c r="AG27" s="236">
        <v>0</v>
      </c>
      <c r="AH27" s="282">
        <v>0</v>
      </c>
    </row>
    <row r="28" spans="1:34" s="30" customFormat="1" ht="12.75" customHeight="1" x14ac:dyDescent="0.2">
      <c r="A28" s="751"/>
      <c r="B28" s="440">
        <v>1</v>
      </c>
      <c r="C28" s="426">
        <v>1</v>
      </c>
      <c r="D28" s="426">
        <v>1</v>
      </c>
      <c r="E28" s="427">
        <v>1</v>
      </c>
      <c r="F28" s="186">
        <v>0.84614999999999996</v>
      </c>
      <c r="G28" s="186">
        <v>0.94977</v>
      </c>
      <c r="H28" s="186">
        <v>0.93976000000000004</v>
      </c>
      <c r="I28" s="244">
        <v>0.79332999999999998</v>
      </c>
      <c r="J28" s="254">
        <v>7.6920000000000002E-2</v>
      </c>
      <c r="K28" s="186">
        <v>4.8710000000000003E-2</v>
      </c>
      <c r="L28" s="186">
        <v>4.8189999999999997E-2</v>
      </c>
      <c r="M28" s="244">
        <v>0.2</v>
      </c>
      <c r="N28" s="186" t="s">
        <v>498</v>
      </c>
      <c r="O28" s="186" t="s">
        <v>498</v>
      </c>
      <c r="P28" s="186" t="s">
        <v>498</v>
      </c>
      <c r="Q28" s="286" t="s">
        <v>498</v>
      </c>
      <c r="R28" s="751"/>
      <c r="S28" s="186">
        <v>7.6920000000000002E-2</v>
      </c>
      <c r="T28" s="186">
        <v>1.5200000000000001E-3</v>
      </c>
      <c r="U28" s="186">
        <v>1.205E-2</v>
      </c>
      <c r="V28" s="244">
        <v>6.6699999999999997E-3</v>
      </c>
      <c r="W28" s="254" t="s">
        <v>498</v>
      </c>
      <c r="X28" s="186" t="s">
        <v>498</v>
      </c>
      <c r="Y28" s="186" t="s">
        <v>498</v>
      </c>
      <c r="Z28" s="244" t="s">
        <v>498</v>
      </c>
      <c r="AA28" s="186" t="s">
        <v>498</v>
      </c>
      <c r="AB28" s="186" t="s">
        <v>498</v>
      </c>
      <c r="AC28" s="186" t="s">
        <v>498</v>
      </c>
      <c r="AD28" s="244" t="s">
        <v>498</v>
      </c>
      <c r="AE28" s="186" t="s">
        <v>498</v>
      </c>
      <c r="AF28" s="186" t="s">
        <v>498</v>
      </c>
      <c r="AG28" s="186" t="s">
        <v>498</v>
      </c>
      <c r="AH28" s="286" t="s">
        <v>498</v>
      </c>
    </row>
    <row r="29" spans="1:34" s="30" customFormat="1" ht="12.75" customHeight="1" x14ac:dyDescent="0.2">
      <c r="A29" s="751" t="s">
        <v>91</v>
      </c>
      <c r="B29" s="447">
        <v>10</v>
      </c>
      <c r="C29" s="236">
        <v>334</v>
      </c>
      <c r="D29" s="236">
        <v>47</v>
      </c>
      <c r="E29" s="246">
        <v>225</v>
      </c>
      <c r="F29" s="236">
        <v>10</v>
      </c>
      <c r="G29" s="236">
        <v>334</v>
      </c>
      <c r="H29" s="236">
        <v>47</v>
      </c>
      <c r="I29" s="246">
        <v>225</v>
      </c>
      <c r="J29" s="245">
        <v>0</v>
      </c>
      <c r="K29" s="236">
        <v>0</v>
      </c>
      <c r="L29" s="236">
        <v>0</v>
      </c>
      <c r="M29" s="246">
        <v>0</v>
      </c>
      <c r="N29" s="236">
        <v>0</v>
      </c>
      <c r="O29" s="236">
        <v>0</v>
      </c>
      <c r="P29" s="236">
        <v>0</v>
      </c>
      <c r="Q29" s="282">
        <v>0</v>
      </c>
      <c r="R29" s="751" t="s">
        <v>91</v>
      </c>
      <c r="S29" s="236">
        <v>0</v>
      </c>
      <c r="T29" s="236">
        <v>0</v>
      </c>
      <c r="U29" s="236">
        <v>0</v>
      </c>
      <c r="V29" s="246">
        <v>0</v>
      </c>
      <c r="W29" s="245">
        <v>0</v>
      </c>
      <c r="X29" s="236">
        <v>0</v>
      </c>
      <c r="Y29" s="236">
        <v>0</v>
      </c>
      <c r="Z29" s="246">
        <v>0</v>
      </c>
      <c r="AA29" s="236">
        <v>0</v>
      </c>
      <c r="AB29" s="236">
        <v>0</v>
      </c>
      <c r="AC29" s="236">
        <v>0</v>
      </c>
      <c r="AD29" s="246">
        <v>0</v>
      </c>
      <c r="AE29" s="236">
        <v>0</v>
      </c>
      <c r="AF29" s="236">
        <v>0</v>
      </c>
      <c r="AG29" s="236">
        <v>0</v>
      </c>
      <c r="AH29" s="282">
        <v>0</v>
      </c>
    </row>
    <row r="30" spans="1:34" s="30" customFormat="1" ht="12.75" customHeight="1" x14ac:dyDescent="0.2">
      <c r="A30" s="751"/>
      <c r="B30" s="440">
        <v>1</v>
      </c>
      <c r="C30" s="426">
        <v>1</v>
      </c>
      <c r="D30" s="426">
        <v>1</v>
      </c>
      <c r="E30" s="427">
        <v>1</v>
      </c>
      <c r="F30" s="186">
        <v>1</v>
      </c>
      <c r="G30" s="186">
        <v>1</v>
      </c>
      <c r="H30" s="186">
        <v>1</v>
      </c>
      <c r="I30" s="244">
        <v>1</v>
      </c>
      <c r="J30" s="254" t="s">
        <v>498</v>
      </c>
      <c r="K30" s="186" t="s">
        <v>498</v>
      </c>
      <c r="L30" s="186" t="s">
        <v>498</v>
      </c>
      <c r="M30" s="244" t="s">
        <v>498</v>
      </c>
      <c r="N30" s="186" t="s">
        <v>498</v>
      </c>
      <c r="O30" s="186" t="s">
        <v>498</v>
      </c>
      <c r="P30" s="186" t="s">
        <v>498</v>
      </c>
      <c r="Q30" s="286" t="s">
        <v>498</v>
      </c>
      <c r="R30" s="751"/>
      <c r="S30" s="186" t="s">
        <v>498</v>
      </c>
      <c r="T30" s="186" t="s">
        <v>498</v>
      </c>
      <c r="U30" s="186" t="s">
        <v>498</v>
      </c>
      <c r="V30" s="244" t="s">
        <v>498</v>
      </c>
      <c r="W30" s="254" t="s">
        <v>498</v>
      </c>
      <c r="X30" s="186" t="s">
        <v>498</v>
      </c>
      <c r="Y30" s="186" t="s">
        <v>498</v>
      </c>
      <c r="Z30" s="244" t="s">
        <v>498</v>
      </c>
      <c r="AA30" s="186" t="s">
        <v>498</v>
      </c>
      <c r="AB30" s="186" t="s">
        <v>498</v>
      </c>
      <c r="AC30" s="186" t="s">
        <v>498</v>
      </c>
      <c r="AD30" s="244" t="s">
        <v>498</v>
      </c>
      <c r="AE30" s="186" t="s">
        <v>498</v>
      </c>
      <c r="AF30" s="186" t="s">
        <v>498</v>
      </c>
      <c r="AG30" s="186" t="s">
        <v>498</v>
      </c>
      <c r="AH30" s="286" t="s">
        <v>498</v>
      </c>
    </row>
    <row r="31" spans="1:34" s="30" customFormat="1" ht="12.75" customHeight="1" x14ac:dyDescent="0.2">
      <c r="A31" s="751" t="s">
        <v>92</v>
      </c>
      <c r="B31" s="447">
        <v>1</v>
      </c>
      <c r="C31" s="236">
        <v>24</v>
      </c>
      <c r="D31" s="236">
        <v>5</v>
      </c>
      <c r="E31" s="246">
        <v>6</v>
      </c>
      <c r="F31" s="236">
        <v>0</v>
      </c>
      <c r="G31" s="236">
        <v>0</v>
      </c>
      <c r="H31" s="236">
        <v>0</v>
      </c>
      <c r="I31" s="246">
        <v>0</v>
      </c>
      <c r="J31" s="245">
        <v>1</v>
      </c>
      <c r="K31" s="236">
        <v>24</v>
      </c>
      <c r="L31" s="236">
        <v>5</v>
      </c>
      <c r="M31" s="246">
        <v>6</v>
      </c>
      <c r="N31" s="236">
        <v>0</v>
      </c>
      <c r="O31" s="236">
        <v>0</v>
      </c>
      <c r="P31" s="236">
        <v>0</v>
      </c>
      <c r="Q31" s="282">
        <v>0</v>
      </c>
      <c r="R31" s="751" t="s">
        <v>92</v>
      </c>
      <c r="S31" s="236">
        <v>0</v>
      </c>
      <c r="T31" s="236">
        <v>0</v>
      </c>
      <c r="U31" s="236">
        <v>0</v>
      </c>
      <c r="V31" s="246">
        <v>0</v>
      </c>
      <c r="W31" s="245">
        <v>0</v>
      </c>
      <c r="X31" s="236">
        <v>0</v>
      </c>
      <c r="Y31" s="236">
        <v>0</v>
      </c>
      <c r="Z31" s="246">
        <v>0</v>
      </c>
      <c r="AA31" s="236">
        <v>0</v>
      </c>
      <c r="AB31" s="236">
        <v>0</v>
      </c>
      <c r="AC31" s="236">
        <v>0</v>
      </c>
      <c r="AD31" s="246">
        <v>0</v>
      </c>
      <c r="AE31" s="236">
        <v>0</v>
      </c>
      <c r="AF31" s="236">
        <v>0</v>
      </c>
      <c r="AG31" s="236">
        <v>0</v>
      </c>
      <c r="AH31" s="282">
        <v>0</v>
      </c>
    </row>
    <row r="32" spans="1:34" s="30" customFormat="1" ht="12.75" customHeight="1" x14ac:dyDescent="0.2">
      <c r="A32" s="751"/>
      <c r="B32" s="440">
        <v>1</v>
      </c>
      <c r="C32" s="426">
        <v>1</v>
      </c>
      <c r="D32" s="426">
        <v>1</v>
      </c>
      <c r="E32" s="427">
        <v>1</v>
      </c>
      <c r="F32" s="186" t="s">
        <v>498</v>
      </c>
      <c r="G32" s="186" t="s">
        <v>498</v>
      </c>
      <c r="H32" s="186" t="s">
        <v>498</v>
      </c>
      <c r="I32" s="244" t="s">
        <v>498</v>
      </c>
      <c r="J32" s="254">
        <v>1</v>
      </c>
      <c r="K32" s="186">
        <v>1</v>
      </c>
      <c r="L32" s="186">
        <v>1</v>
      </c>
      <c r="M32" s="244">
        <v>1</v>
      </c>
      <c r="N32" s="186" t="s">
        <v>498</v>
      </c>
      <c r="O32" s="186" t="s">
        <v>498</v>
      </c>
      <c r="P32" s="186" t="s">
        <v>498</v>
      </c>
      <c r="Q32" s="286" t="s">
        <v>498</v>
      </c>
      <c r="R32" s="751"/>
      <c r="S32" s="186" t="s">
        <v>498</v>
      </c>
      <c r="T32" s="186" t="s">
        <v>498</v>
      </c>
      <c r="U32" s="186" t="s">
        <v>498</v>
      </c>
      <c r="V32" s="244" t="s">
        <v>498</v>
      </c>
      <c r="W32" s="254" t="s">
        <v>498</v>
      </c>
      <c r="X32" s="186" t="s">
        <v>498</v>
      </c>
      <c r="Y32" s="186" t="s">
        <v>498</v>
      </c>
      <c r="Z32" s="244" t="s">
        <v>498</v>
      </c>
      <c r="AA32" s="186" t="s">
        <v>498</v>
      </c>
      <c r="AB32" s="186" t="s">
        <v>498</v>
      </c>
      <c r="AC32" s="186" t="s">
        <v>498</v>
      </c>
      <c r="AD32" s="244" t="s">
        <v>498</v>
      </c>
      <c r="AE32" s="186" t="s">
        <v>498</v>
      </c>
      <c r="AF32" s="186" t="s">
        <v>498</v>
      </c>
      <c r="AG32" s="186" t="s">
        <v>498</v>
      </c>
      <c r="AH32" s="286" t="s">
        <v>498</v>
      </c>
    </row>
    <row r="33" spans="1:38" s="30" customFormat="1" ht="12.75" customHeight="1" x14ac:dyDescent="0.2">
      <c r="A33" s="751" t="s">
        <v>93</v>
      </c>
      <c r="B33" s="447">
        <v>38</v>
      </c>
      <c r="C33" s="236">
        <v>1935</v>
      </c>
      <c r="D33" s="236">
        <v>258</v>
      </c>
      <c r="E33" s="246">
        <v>758</v>
      </c>
      <c r="F33" s="236">
        <v>23</v>
      </c>
      <c r="G33" s="236">
        <v>1434</v>
      </c>
      <c r="H33" s="236">
        <v>182</v>
      </c>
      <c r="I33" s="246">
        <v>446</v>
      </c>
      <c r="J33" s="245">
        <v>10</v>
      </c>
      <c r="K33" s="236">
        <v>365</v>
      </c>
      <c r="L33" s="236">
        <v>59</v>
      </c>
      <c r="M33" s="246">
        <v>244</v>
      </c>
      <c r="N33" s="236">
        <v>5</v>
      </c>
      <c r="O33" s="236">
        <v>136</v>
      </c>
      <c r="P33" s="236">
        <v>17</v>
      </c>
      <c r="Q33" s="282">
        <v>68</v>
      </c>
      <c r="R33" s="751" t="s">
        <v>93</v>
      </c>
      <c r="S33" s="236">
        <v>0</v>
      </c>
      <c r="T33" s="236">
        <v>0</v>
      </c>
      <c r="U33" s="236">
        <v>0</v>
      </c>
      <c r="V33" s="246">
        <v>0</v>
      </c>
      <c r="W33" s="245">
        <v>0</v>
      </c>
      <c r="X33" s="236">
        <v>0</v>
      </c>
      <c r="Y33" s="236">
        <v>0</v>
      </c>
      <c r="Z33" s="246">
        <v>0</v>
      </c>
      <c r="AA33" s="236">
        <v>0</v>
      </c>
      <c r="AB33" s="236">
        <v>0</v>
      </c>
      <c r="AC33" s="236">
        <v>0</v>
      </c>
      <c r="AD33" s="246">
        <v>0</v>
      </c>
      <c r="AE33" s="236">
        <v>0</v>
      </c>
      <c r="AF33" s="236">
        <v>0</v>
      </c>
      <c r="AG33" s="236">
        <v>0</v>
      </c>
      <c r="AH33" s="282">
        <v>0</v>
      </c>
    </row>
    <row r="34" spans="1:38" s="30" customFormat="1" ht="12.75" customHeight="1" x14ac:dyDescent="0.2">
      <c r="A34" s="751"/>
      <c r="B34" s="440">
        <v>1</v>
      </c>
      <c r="C34" s="426">
        <v>1</v>
      </c>
      <c r="D34" s="426">
        <v>1</v>
      </c>
      <c r="E34" s="427">
        <v>1</v>
      </c>
      <c r="F34" s="186">
        <v>0.60526000000000002</v>
      </c>
      <c r="G34" s="186">
        <v>0.74109000000000003</v>
      </c>
      <c r="H34" s="186">
        <v>0.70543</v>
      </c>
      <c r="I34" s="244">
        <v>0.58838999999999997</v>
      </c>
      <c r="J34" s="254">
        <v>0.26316000000000001</v>
      </c>
      <c r="K34" s="186">
        <v>0.18862999999999999</v>
      </c>
      <c r="L34" s="186">
        <v>0.22867999999999999</v>
      </c>
      <c r="M34" s="244">
        <v>0.32190000000000002</v>
      </c>
      <c r="N34" s="186">
        <v>0.13158</v>
      </c>
      <c r="O34" s="186">
        <v>7.0279999999999995E-2</v>
      </c>
      <c r="P34" s="186">
        <v>6.5890000000000004E-2</v>
      </c>
      <c r="Q34" s="286">
        <v>8.9709999999999998E-2</v>
      </c>
      <c r="R34" s="751"/>
      <c r="S34" s="186" t="s">
        <v>498</v>
      </c>
      <c r="T34" s="186" t="s">
        <v>498</v>
      </c>
      <c r="U34" s="186" t="s">
        <v>498</v>
      </c>
      <c r="V34" s="244" t="s">
        <v>498</v>
      </c>
      <c r="W34" s="254" t="s">
        <v>498</v>
      </c>
      <c r="X34" s="186" t="s">
        <v>498</v>
      </c>
      <c r="Y34" s="186" t="s">
        <v>498</v>
      </c>
      <c r="Z34" s="244" t="s">
        <v>498</v>
      </c>
      <c r="AA34" s="186" t="s">
        <v>498</v>
      </c>
      <c r="AB34" s="186" t="s">
        <v>498</v>
      </c>
      <c r="AC34" s="186" t="s">
        <v>498</v>
      </c>
      <c r="AD34" s="244" t="s">
        <v>498</v>
      </c>
      <c r="AE34" s="186" t="s">
        <v>498</v>
      </c>
      <c r="AF34" s="186" t="s">
        <v>498</v>
      </c>
      <c r="AG34" s="186" t="s">
        <v>498</v>
      </c>
      <c r="AH34" s="286" t="s">
        <v>498</v>
      </c>
    </row>
    <row r="35" spans="1:38" s="30" customFormat="1" ht="12.75" customHeight="1" x14ac:dyDescent="0.2">
      <c r="A35" s="780" t="s">
        <v>94</v>
      </c>
      <c r="B35" s="447">
        <v>3</v>
      </c>
      <c r="C35" s="236">
        <v>116</v>
      </c>
      <c r="D35" s="236">
        <v>15</v>
      </c>
      <c r="E35" s="246">
        <v>76</v>
      </c>
      <c r="F35" s="236">
        <v>2</v>
      </c>
      <c r="G35" s="236">
        <v>60</v>
      </c>
      <c r="H35" s="236">
        <v>8</v>
      </c>
      <c r="I35" s="246">
        <v>53</v>
      </c>
      <c r="J35" s="245">
        <v>1</v>
      </c>
      <c r="K35" s="236">
        <v>56</v>
      </c>
      <c r="L35" s="236">
        <v>7</v>
      </c>
      <c r="M35" s="246">
        <v>23</v>
      </c>
      <c r="N35" s="236">
        <v>0</v>
      </c>
      <c r="O35" s="236">
        <v>0</v>
      </c>
      <c r="P35" s="236">
        <v>0</v>
      </c>
      <c r="Q35" s="282">
        <v>0</v>
      </c>
      <c r="R35" s="768" t="s">
        <v>94</v>
      </c>
      <c r="S35" s="236">
        <v>0</v>
      </c>
      <c r="T35" s="236">
        <v>0</v>
      </c>
      <c r="U35" s="236">
        <v>0</v>
      </c>
      <c r="V35" s="246">
        <v>0</v>
      </c>
      <c r="W35" s="245">
        <v>0</v>
      </c>
      <c r="X35" s="236">
        <v>0</v>
      </c>
      <c r="Y35" s="236">
        <v>0</v>
      </c>
      <c r="Z35" s="246">
        <v>0</v>
      </c>
      <c r="AA35" s="236">
        <v>0</v>
      </c>
      <c r="AB35" s="236">
        <v>0</v>
      </c>
      <c r="AC35" s="236">
        <v>0</v>
      </c>
      <c r="AD35" s="246">
        <v>0</v>
      </c>
      <c r="AE35" s="236">
        <v>0</v>
      </c>
      <c r="AF35" s="236">
        <v>0</v>
      </c>
      <c r="AG35" s="236">
        <v>0</v>
      </c>
      <c r="AH35" s="282">
        <v>0</v>
      </c>
    </row>
    <row r="36" spans="1:38" s="30" customFormat="1" ht="12.75" customHeight="1" x14ac:dyDescent="0.2">
      <c r="A36" s="769"/>
      <c r="B36" s="441">
        <v>1</v>
      </c>
      <c r="C36" s="442">
        <v>1</v>
      </c>
      <c r="D36" s="429">
        <v>1</v>
      </c>
      <c r="E36" s="430">
        <v>1</v>
      </c>
      <c r="F36" s="193">
        <v>0.66666999999999998</v>
      </c>
      <c r="G36" s="201">
        <v>0.51724000000000003</v>
      </c>
      <c r="H36" s="193">
        <v>0.53332999999999997</v>
      </c>
      <c r="I36" s="248">
        <v>0.69737000000000005</v>
      </c>
      <c r="J36" s="192">
        <v>0.33333000000000002</v>
      </c>
      <c r="K36" s="193">
        <v>0.48276000000000002</v>
      </c>
      <c r="L36" s="193">
        <v>0.46666999999999997</v>
      </c>
      <c r="M36" s="248">
        <v>0.30263000000000001</v>
      </c>
      <c r="N36" s="426" t="s">
        <v>498</v>
      </c>
      <c r="O36" s="426" t="s">
        <v>498</v>
      </c>
      <c r="P36" s="426" t="s">
        <v>498</v>
      </c>
      <c r="Q36" s="443" t="s">
        <v>498</v>
      </c>
      <c r="R36" s="769"/>
      <c r="S36" s="193" t="s">
        <v>498</v>
      </c>
      <c r="T36" s="201" t="s">
        <v>498</v>
      </c>
      <c r="U36" s="193" t="s">
        <v>498</v>
      </c>
      <c r="V36" s="248" t="s">
        <v>498</v>
      </c>
      <c r="W36" s="192" t="s">
        <v>498</v>
      </c>
      <c r="X36" s="193" t="s">
        <v>498</v>
      </c>
      <c r="Y36" s="193" t="s">
        <v>498</v>
      </c>
      <c r="Z36" s="248" t="s">
        <v>498</v>
      </c>
      <c r="AA36" s="426" t="s">
        <v>498</v>
      </c>
      <c r="AB36" s="426" t="s">
        <v>498</v>
      </c>
      <c r="AC36" s="426" t="s">
        <v>498</v>
      </c>
      <c r="AD36" s="427" t="s">
        <v>498</v>
      </c>
      <c r="AE36" s="426" t="s">
        <v>498</v>
      </c>
      <c r="AF36" s="426" t="s">
        <v>498</v>
      </c>
      <c r="AG36" s="426" t="s">
        <v>498</v>
      </c>
      <c r="AH36" s="443" t="s">
        <v>498</v>
      </c>
    </row>
    <row r="37" spans="1:38" s="30" customFormat="1" ht="12.75" customHeight="1" x14ac:dyDescent="0.2">
      <c r="A37" s="1044" t="s">
        <v>109</v>
      </c>
      <c r="B37" s="444">
        <v>829</v>
      </c>
      <c r="C37" s="239">
        <v>30101</v>
      </c>
      <c r="D37" s="239">
        <v>4790</v>
      </c>
      <c r="E37" s="249">
        <v>16408</v>
      </c>
      <c r="F37" s="239">
        <v>509</v>
      </c>
      <c r="G37" s="239">
        <v>19740</v>
      </c>
      <c r="H37" s="239">
        <v>3083</v>
      </c>
      <c r="I37" s="249">
        <v>10275</v>
      </c>
      <c r="J37" s="239">
        <v>231</v>
      </c>
      <c r="K37" s="239">
        <v>7301</v>
      </c>
      <c r="L37" s="239">
        <v>1212</v>
      </c>
      <c r="M37" s="249">
        <v>4995</v>
      </c>
      <c r="N37" s="239">
        <v>71</v>
      </c>
      <c r="O37" s="239">
        <v>2564</v>
      </c>
      <c r="P37" s="239">
        <v>392</v>
      </c>
      <c r="Q37" s="291">
        <v>918</v>
      </c>
      <c r="R37" s="810" t="s">
        <v>109</v>
      </c>
      <c r="S37" s="239">
        <v>16</v>
      </c>
      <c r="T37" s="239">
        <v>432</v>
      </c>
      <c r="U37" s="239">
        <v>92</v>
      </c>
      <c r="V37" s="249">
        <v>193</v>
      </c>
      <c r="W37" s="239">
        <v>2</v>
      </c>
      <c r="X37" s="239">
        <v>64</v>
      </c>
      <c r="Y37" s="239">
        <v>11</v>
      </c>
      <c r="Z37" s="249">
        <v>27</v>
      </c>
      <c r="AA37" s="239">
        <v>0</v>
      </c>
      <c r="AB37" s="239">
        <v>0</v>
      </c>
      <c r="AC37" s="239">
        <v>0</v>
      </c>
      <c r="AD37" s="249">
        <v>0</v>
      </c>
      <c r="AE37" s="239">
        <v>0</v>
      </c>
      <c r="AF37" s="239">
        <v>0</v>
      </c>
      <c r="AG37" s="239">
        <v>0</v>
      </c>
      <c r="AH37" s="291">
        <v>0</v>
      </c>
    </row>
    <row r="38" spans="1:38" ht="12.75" customHeight="1" thickBot="1" x14ac:dyDescent="0.25">
      <c r="A38" s="1045"/>
      <c r="B38" s="445">
        <v>1</v>
      </c>
      <c r="C38" s="433">
        <v>1</v>
      </c>
      <c r="D38" s="433">
        <v>1</v>
      </c>
      <c r="E38" s="434">
        <v>1</v>
      </c>
      <c r="F38" s="435">
        <v>0.61399000000000004</v>
      </c>
      <c r="G38" s="435">
        <v>0.65578999999999998</v>
      </c>
      <c r="H38" s="435">
        <v>0.64363000000000004</v>
      </c>
      <c r="I38" s="436">
        <v>0.62622</v>
      </c>
      <c r="J38" s="437">
        <v>0.27865000000000001</v>
      </c>
      <c r="K38" s="435">
        <v>0.24254999999999999</v>
      </c>
      <c r="L38" s="435">
        <v>0.25302999999999998</v>
      </c>
      <c r="M38" s="436">
        <v>0.30442000000000002</v>
      </c>
      <c r="N38" s="435">
        <v>8.5650000000000004E-2</v>
      </c>
      <c r="O38" s="435">
        <v>8.5180000000000006E-2</v>
      </c>
      <c r="P38" s="435">
        <v>8.1839999999999996E-2</v>
      </c>
      <c r="Q38" s="438">
        <v>5.595E-2</v>
      </c>
      <c r="R38" s="811"/>
      <c r="S38" s="435">
        <v>1.9300000000000001E-2</v>
      </c>
      <c r="T38" s="435">
        <v>1.435E-2</v>
      </c>
      <c r="U38" s="435">
        <v>1.9210000000000001E-2</v>
      </c>
      <c r="V38" s="436">
        <v>1.176E-2</v>
      </c>
      <c r="W38" s="437">
        <v>2.4099999999999998E-3</v>
      </c>
      <c r="X38" s="435">
        <v>2.1299999999999999E-3</v>
      </c>
      <c r="Y38" s="435">
        <v>2.3E-3</v>
      </c>
      <c r="Z38" s="436">
        <v>1.65E-3</v>
      </c>
      <c r="AA38" s="435" t="s">
        <v>498</v>
      </c>
      <c r="AB38" s="435" t="s">
        <v>498</v>
      </c>
      <c r="AC38" s="435" t="s">
        <v>498</v>
      </c>
      <c r="AD38" s="436" t="s">
        <v>498</v>
      </c>
      <c r="AE38" s="435" t="s">
        <v>498</v>
      </c>
      <c r="AF38" s="435" t="s">
        <v>498</v>
      </c>
      <c r="AG38" s="435" t="s">
        <v>498</v>
      </c>
      <c r="AH38" s="438" t="s">
        <v>498</v>
      </c>
    </row>
    <row r="40" spans="1:38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R40" s="707" t="str">
        <f>"Anmerkungen. Datengrundlage: Volkshochschul-Statistik "&amp;Hilfswerte!B1&amp;"; Basis: "&amp;Tabelle1!$C$36&amp;" VHS."</f>
        <v>Anmerkungen. Datengrundlage: Volkshochschul-Statistik 2019; Basis: 869 VHS.</v>
      </c>
      <c r="AI40" s="713"/>
      <c r="AJ40" s="713"/>
      <c r="AK40" s="713"/>
      <c r="AL40" s="713"/>
    </row>
    <row r="41" spans="1:38" x14ac:dyDescent="0.2">
      <c r="A41"/>
      <c r="B41"/>
      <c r="C41"/>
      <c r="D41"/>
      <c r="E41"/>
      <c r="F41"/>
      <c r="G41"/>
      <c r="H41"/>
      <c r="N41"/>
      <c r="O41"/>
      <c r="P41"/>
      <c r="Q41"/>
      <c r="R41"/>
      <c r="S41"/>
      <c r="T41"/>
      <c r="U41"/>
      <c r="AA41" s="37"/>
      <c r="AB41" s="37"/>
      <c r="AC41" s="37"/>
      <c r="AI41" s="24"/>
      <c r="AJ41" s="24"/>
      <c r="AK41" s="24"/>
      <c r="AL41" s="24"/>
    </row>
    <row r="42" spans="1:38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R42" s="700" t="s">
        <v>515</v>
      </c>
      <c r="S42" s="701"/>
      <c r="T42" s="701"/>
      <c r="U42" s="701"/>
      <c r="V42" s="701"/>
      <c r="W42" s="701"/>
      <c r="X42" s="701"/>
      <c r="AA42" s="37"/>
      <c r="AB42" s="37"/>
      <c r="AC42" s="37"/>
      <c r="AI42" s="24"/>
      <c r="AJ42" s="24"/>
      <c r="AK42" s="24"/>
      <c r="AL42" s="24"/>
    </row>
    <row r="43" spans="1:38" x14ac:dyDescent="0.2">
      <c r="A43" s="700" t="s">
        <v>516</v>
      </c>
      <c r="B43" s="701"/>
      <c r="C43" s="701"/>
      <c r="D43" s="9"/>
      <c r="E43" s="702" t="s">
        <v>503</v>
      </c>
      <c r="F43" s="702"/>
      <c r="G43" s="9"/>
      <c r="H43" s="701"/>
      <c r="R43" s="700" t="s">
        <v>516</v>
      </c>
      <c r="S43" s="701"/>
      <c r="T43" s="701"/>
      <c r="U43" s="9"/>
      <c r="V43" s="702" t="s">
        <v>503</v>
      </c>
      <c r="W43" s="702"/>
      <c r="X43" s="9"/>
      <c r="AA43" s="37"/>
      <c r="AB43" s="37"/>
      <c r="AC43" s="37"/>
      <c r="AI43" s="24"/>
      <c r="AJ43" s="24"/>
      <c r="AK43" s="24"/>
      <c r="AL43" s="24"/>
    </row>
    <row r="44" spans="1:38" x14ac:dyDescent="0.2">
      <c r="A44" s="703"/>
      <c r="B44" s="701"/>
      <c r="C44" s="701"/>
      <c r="D44" s="701"/>
      <c r="E44" s="701"/>
      <c r="F44" s="701"/>
      <c r="G44" s="701"/>
      <c r="H44" s="701"/>
      <c r="R44" s="703"/>
      <c r="S44" s="701"/>
      <c r="T44" s="701"/>
      <c r="U44" s="701"/>
      <c r="V44" s="701"/>
      <c r="W44" s="701"/>
      <c r="X44" s="701"/>
      <c r="AA44" s="37"/>
      <c r="AB44" s="37"/>
      <c r="AC44" s="37"/>
      <c r="AI44" s="24"/>
      <c r="AJ44" s="24"/>
      <c r="AK44" s="24"/>
      <c r="AL44" s="24"/>
    </row>
    <row r="45" spans="1:38" ht="26.25" customHeigh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R45" s="704" t="s">
        <v>517</v>
      </c>
      <c r="S45" s="701"/>
      <c r="T45" s="701"/>
      <c r="U45" s="701"/>
      <c r="V45" s="701"/>
      <c r="W45" s="701"/>
      <c r="X45" s="701"/>
      <c r="AA45" s="37"/>
      <c r="AB45" s="37"/>
      <c r="AC45" s="37"/>
      <c r="AI45" s="24"/>
      <c r="AJ45" s="24"/>
      <c r="AK45" s="24"/>
      <c r="AL45" s="24"/>
    </row>
  </sheetData>
  <mergeCells count="48">
    <mergeCell ref="AA3:AD3"/>
    <mergeCell ref="AE3:AH3"/>
    <mergeCell ref="A2:A4"/>
    <mergeCell ref="R2:R4"/>
    <mergeCell ref="A1:Q1"/>
    <mergeCell ref="R1:AH1"/>
    <mergeCell ref="B2:E3"/>
    <mergeCell ref="F2:Q2"/>
    <mergeCell ref="S2:AH2"/>
    <mergeCell ref="F3:I3"/>
    <mergeCell ref="J3:M3"/>
    <mergeCell ref="N3:Q3"/>
    <mergeCell ref="S3:V3"/>
    <mergeCell ref="W3:Z3"/>
    <mergeCell ref="A5:A6"/>
    <mergeCell ref="R5:R6"/>
    <mergeCell ref="A7:A8"/>
    <mergeCell ref="R7:R8"/>
    <mergeCell ref="A9:A10"/>
    <mergeCell ref="R9:R10"/>
    <mergeCell ref="A11:A12"/>
    <mergeCell ref="R11:R12"/>
    <mergeCell ref="A13:A14"/>
    <mergeCell ref="R13:R14"/>
    <mergeCell ref="A15:A16"/>
    <mergeCell ref="R15:R16"/>
    <mergeCell ref="A17:A18"/>
    <mergeCell ref="R17:R18"/>
    <mergeCell ref="A19:A20"/>
    <mergeCell ref="R19:R20"/>
    <mergeCell ref="A21:A22"/>
    <mergeCell ref="R21:R22"/>
    <mergeCell ref="A23:A24"/>
    <mergeCell ref="R23:R24"/>
    <mergeCell ref="A25:A26"/>
    <mergeCell ref="R25:R26"/>
    <mergeCell ref="A27:A28"/>
    <mergeCell ref="R27:R28"/>
    <mergeCell ref="A35:A36"/>
    <mergeCell ref="R35:R36"/>
    <mergeCell ref="A37:A38"/>
    <mergeCell ref="R37:R38"/>
    <mergeCell ref="A29:A30"/>
    <mergeCell ref="R29:R30"/>
    <mergeCell ref="A31:A32"/>
    <mergeCell ref="R31:R32"/>
    <mergeCell ref="A33:A34"/>
    <mergeCell ref="R33:R34"/>
  </mergeCells>
  <conditionalFormatting sqref="A6 A8 A10 A12 A14 A16 A18 A20 A22 A24 A26 A28 A30 A32 A34 A36">
    <cfRule type="cellIs" dxfId="162" priority="8" stopIfTrue="1" operator="equal">
      <formula>1</formula>
    </cfRule>
  </conditionalFormatting>
  <conditionalFormatting sqref="A6:Q6 A8:Q8 A10:Q10 A12:Q12 A14:Q14 A16:Q16 A18:Q18 A20:Q20 A22:Q22 A24:Q24 A26:Q26 A28:Q28 A30:Q30 A32:Q32 A34:Q34 A36:Q36">
    <cfRule type="cellIs" dxfId="161" priority="9" stopIfTrue="1" operator="lessThan">
      <formula>0.0005</formula>
    </cfRule>
  </conditionalFormatting>
  <conditionalFormatting sqref="A5:AH5 S7:AH7 A9:AH9 A11:AH11 A13:AH13 A15:AH15 A17:AH17 A19:AH19 A21:AH21 A23:AH23 A25:AH25 A27:AH27 A29:AH29 A31:AH31 A33:AH33 A35:AH35 A37:AH37">
    <cfRule type="cellIs" dxfId="160" priority="2" stopIfTrue="1" operator="equal">
      <formula>0</formula>
    </cfRule>
  </conditionalFormatting>
  <conditionalFormatting sqref="R6 R8 R10 R12 R14 R16 R18 R20 R22 R24 R26 R28 R30 R32 R34 R36">
    <cfRule type="cellIs" dxfId="159" priority="5" stopIfTrue="1" operator="equal">
      <formula>1</formula>
    </cfRule>
    <cfRule type="cellIs" dxfId="158" priority="6" stopIfTrue="1" operator="lessThan">
      <formula>0.0005</formula>
    </cfRule>
  </conditionalFormatting>
  <conditionalFormatting sqref="S6:AH6 S8:AH8 S10:AH10 S12:AH12 S14:AH14 S16:AH16 S18:AH18 S20:AH20 S22:AH22 S24:AH24 S26:AH26 S28:AH28 S30:AH30 S32:AH32 S34:AH34 S36:AH36 A38:AH38">
    <cfRule type="cellIs" dxfId="157" priority="1" stopIfTrue="1" operator="lessThan">
      <formula>0.0005</formula>
    </cfRule>
  </conditionalFormatting>
  <conditionalFormatting sqref="AM5:IV5 B7:Q7 AM7:IV7 AM9:IV9 AM11:IV11 AM13:IV13 AM15:IV15 AM17:IV17 AM19:IV19 AM21:IV21 AM23:IV23 AM25:IV25 AM27:IV27 AM29:IV29 AM31:IV31 AM33:IV33 AM35:IV35 AM37:IV37">
    <cfRule type="cellIs" dxfId="156" priority="12" stopIfTrue="1" operator="equal">
      <formula>0</formula>
    </cfRule>
  </conditionalFormatting>
  <conditionalFormatting sqref="AM6:IV6 AM8:IV8 AM10:IV10 AM12:IV12 AM14:IV14 AM16:IV16 AM18:IV18 AM20:IV20 AM22:IV22 AM24:IV24 AM26:IV26 AM28:IV28 AM30:IV30 AM32:IV32 AM34:IV34 AM36:IV36 AM38:IV38">
    <cfRule type="cellIs" dxfId="155" priority="11" stopIfTrue="1" operator="lessThan">
      <formula>0.0005</formula>
    </cfRule>
  </conditionalFormatting>
  <hyperlinks>
    <hyperlink ref="E43" r:id="rId1" xr:uid="{A459FFBB-9FC3-40CC-86C0-4F181FD5393C}"/>
    <hyperlink ref="E43:F43" r:id="rId2" display="http://dx.doi.org/10.4232/1.14582 " xr:uid="{1EEC8738-E32B-4854-85A5-C1CC0BB6CC09}"/>
    <hyperlink ref="A45" r:id="rId3" display="Publikation und Tabellen stehen unter der Lizenz CC BY-SA DEED 4.0." xr:uid="{1B4A0D83-146B-410B-9FBF-9F09040FB62D}"/>
    <hyperlink ref="V43" r:id="rId4" xr:uid="{01E4F5EB-1428-46B4-8892-810C453C5B40}"/>
    <hyperlink ref="V43:W43" r:id="rId5" display="http://dx.doi.org/10.4232/1.14582 " xr:uid="{DDEBF671-56EC-4BF4-8FD3-B77150F3A34A}"/>
    <hyperlink ref="R45" r:id="rId6" display="Publikation und Tabellen stehen unter der Lizenz CC BY-SA DEED 4.0." xr:uid="{FCD69448-92DB-4F03-877A-36BFF67AB138}"/>
  </hyperlinks>
  <pageMargins left="0.78740157480314965" right="0.78740157480314965" top="0.98425196850393704" bottom="0.98425196850393704" header="0.51181102362204722" footer="0.51181102362204722"/>
  <pageSetup paperSize="9" scale="56" fitToWidth="2" fitToHeight="2" orientation="portrait" r:id="rId7"/>
  <headerFooter scaleWithDoc="0" alignWithMargins="0"/>
  <colBreaks count="1" manualBreakCount="1">
    <brk id="17" max="1048575" man="1"/>
  </colBreaks>
  <legacyDrawingHF r:id="rId8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408CA-488D-407C-A8C2-D1E1ED1845BB}">
  <dimension ref="A1:AD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140625" style="24" customWidth="1"/>
    <col min="2" max="13" width="9.140625" style="24" customWidth="1"/>
    <col min="14" max="14" width="16" style="24" customWidth="1"/>
    <col min="15" max="26" width="9.140625" style="24" customWidth="1"/>
    <col min="27" max="28" width="7.5703125" style="37" customWidth="1"/>
    <col min="29" max="29" width="8" style="37" customWidth="1"/>
    <col min="30" max="16384" width="11.42578125" style="24"/>
  </cols>
  <sheetData>
    <row r="1" spans="1:30" s="23" customFormat="1" ht="37.5" customHeight="1" thickBot="1" x14ac:dyDescent="0.25">
      <c r="A1" s="1053" t="str">
        <f>"Tabelle 20: Selbstveranstaltete Ausstellungen nach Ländern und Programmbereichen " &amp;Hilfswerte!B1</f>
        <v>Tabelle 20: Selbstveranstaltete Ausstellungen nach Ländern und Programmbereichen 2019</v>
      </c>
      <c r="B1" s="1054"/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5"/>
      <c r="N1" s="1053" t="str">
        <f>"noch Tabelle 20: Selbstveranstaltete Ausstellungen nach Ländern und Programmbereichen " &amp;Hilfswerte!B1</f>
        <v>noch Tabelle 20: Selbstveranstaltete Ausstellungen nach Ländern und Programmbereichen 2019</v>
      </c>
      <c r="O1" s="1054"/>
      <c r="P1" s="1054"/>
      <c r="Q1" s="1054"/>
      <c r="R1" s="1054"/>
      <c r="S1" s="1054"/>
      <c r="T1" s="1054"/>
      <c r="U1" s="1054"/>
      <c r="V1" s="1054"/>
      <c r="W1" s="1054"/>
      <c r="X1" s="1054"/>
      <c r="Y1" s="1054"/>
      <c r="Z1" s="1055"/>
      <c r="AA1" s="54"/>
      <c r="AB1" s="54"/>
      <c r="AC1" s="54"/>
    </row>
    <row r="2" spans="1:30" s="23" customFormat="1" ht="25.5" customHeight="1" x14ac:dyDescent="0.2">
      <c r="A2" s="754" t="s">
        <v>14</v>
      </c>
      <c r="B2" s="1056" t="s">
        <v>28</v>
      </c>
      <c r="C2" s="1057"/>
      <c r="D2" s="1058"/>
      <c r="E2" s="843" t="s">
        <v>59</v>
      </c>
      <c r="F2" s="1039"/>
      <c r="G2" s="1039"/>
      <c r="H2" s="1039"/>
      <c r="I2" s="1039"/>
      <c r="J2" s="1039"/>
      <c r="K2" s="1039"/>
      <c r="L2" s="1039"/>
      <c r="M2" s="1061"/>
      <c r="N2" s="770" t="s">
        <v>14</v>
      </c>
      <c r="O2" s="830" t="s">
        <v>59</v>
      </c>
      <c r="P2" s="841"/>
      <c r="Q2" s="841"/>
      <c r="R2" s="841"/>
      <c r="S2" s="841"/>
      <c r="T2" s="841"/>
      <c r="U2" s="841"/>
      <c r="V2" s="841"/>
      <c r="W2" s="841"/>
      <c r="X2" s="841"/>
      <c r="Y2" s="841"/>
      <c r="Z2" s="847"/>
    </row>
    <row r="3" spans="1:30" s="64" customFormat="1" ht="51" customHeight="1" x14ac:dyDescent="0.2">
      <c r="A3" s="755"/>
      <c r="B3" s="1059"/>
      <c r="C3" s="1060"/>
      <c r="D3" s="1060"/>
      <c r="E3" s="852" t="s">
        <v>113</v>
      </c>
      <c r="F3" s="852"/>
      <c r="G3" s="852"/>
      <c r="H3" s="852" t="s">
        <v>137</v>
      </c>
      <c r="I3" s="852"/>
      <c r="J3" s="852"/>
      <c r="K3" s="852" t="s">
        <v>21</v>
      </c>
      <c r="L3" s="852"/>
      <c r="M3" s="1062"/>
      <c r="N3" s="771"/>
      <c r="O3" s="852" t="s">
        <v>22</v>
      </c>
      <c r="P3" s="852"/>
      <c r="Q3" s="852"/>
      <c r="R3" s="764" t="s">
        <v>421</v>
      </c>
      <c r="S3" s="852"/>
      <c r="T3" s="848"/>
      <c r="U3" s="852" t="s">
        <v>42</v>
      </c>
      <c r="V3" s="852"/>
      <c r="W3" s="852"/>
      <c r="X3" s="763" t="s">
        <v>43</v>
      </c>
      <c r="Y3" s="763"/>
      <c r="Z3" s="765"/>
    </row>
    <row r="4" spans="1:30" ht="25.5" customHeight="1" x14ac:dyDescent="0.2">
      <c r="A4" s="755"/>
      <c r="B4" s="114" t="s">
        <v>6</v>
      </c>
      <c r="C4" s="114" t="s">
        <v>330</v>
      </c>
      <c r="D4" s="48" t="s">
        <v>331</v>
      </c>
      <c r="E4" s="114" t="s">
        <v>6</v>
      </c>
      <c r="F4" s="114" t="s">
        <v>330</v>
      </c>
      <c r="G4" s="115" t="s">
        <v>331</v>
      </c>
      <c r="H4" s="114" t="s">
        <v>6</v>
      </c>
      <c r="I4" s="114" t="s">
        <v>330</v>
      </c>
      <c r="J4" s="115" t="s">
        <v>331</v>
      </c>
      <c r="K4" s="114" t="s">
        <v>6</v>
      </c>
      <c r="L4" s="114" t="s">
        <v>330</v>
      </c>
      <c r="M4" s="117" t="s">
        <v>331</v>
      </c>
      <c r="N4" s="771"/>
      <c r="O4" s="48" t="s">
        <v>6</v>
      </c>
      <c r="P4" s="48" t="s">
        <v>330</v>
      </c>
      <c r="Q4" s="26" t="s">
        <v>331</v>
      </c>
      <c r="R4" s="121" t="s">
        <v>6</v>
      </c>
      <c r="S4" s="48" t="s">
        <v>330</v>
      </c>
      <c r="T4" s="48" t="s">
        <v>331</v>
      </c>
      <c r="U4" s="48" t="s">
        <v>6</v>
      </c>
      <c r="V4" s="48" t="s">
        <v>330</v>
      </c>
      <c r="W4" s="26" t="s">
        <v>331</v>
      </c>
      <c r="X4" s="121" t="s">
        <v>6</v>
      </c>
      <c r="Y4" s="48" t="s">
        <v>330</v>
      </c>
      <c r="Z4" s="29" t="s">
        <v>331</v>
      </c>
      <c r="AA4" s="24"/>
      <c r="AB4" s="24"/>
      <c r="AC4" s="24"/>
      <c r="AD4" s="30"/>
    </row>
    <row r="5" spans="1:30" s="30" customFormat="1" ht="12.75" customHeight="1" x14ac:dyDescent="0.2">
      <c r="A5" s="752" t="s">
        <v>79</v>
      </c>
      <c r="B5" s="423">
        <v>394</v>
      </c>
      <c r="C5" s="422">
        <v>16838</v>
      </c>
      <c r="D5" s="422">
        <v>312130</v>
      </c>
      <c r="E5" s="423">
        <v>121</v>
      </c>
      <c r="F5" s="422">
        <v>4624</v>
      </c>
      <c r="G5" s="294">
        <v>83832</v>
      </c>
      <c r="H5" s="423">
        <v>263</v>
      </c>
      <c r="I5" s="422">
        <v>12099</v>
      </c>
      <c r="J5" s="294">
        <v>223066</v>
      </c>
      <c r="K5" s="423">
        <v>7</v>
      </c>
      <c r="L5" s="422">
        <v>8</v>
      </c>
      <c r="M5" s="424">
        <v>3952</v>
      </c>
      <c r="N5" s="752" t="s">
        <v>79</v>
      </c>
      <c r="O5" s="245">
        <v>1</v>
      </c>
      <c r="P5" s="236">
        <v>63</v>
      </c>
      <c r="Q5" s="246">
        <v>850</v>
      </c>
      <c r="R5" s="236">
        <v>1</v>
      </c>
      <c r="S5" s="236">
        <v>14</v>
      </c>
      <c r="T5" s="236">
        <v>400</v>
      </c>
      <c r="U5" s="245">
        <v>0</v>
      </c>
      <c r="V5" s="236">
        <v>0</v>
      </c>
      <c r="W5" s="246">
        <v>0</v>
      </c>
      <c r="X5" s="236">
        <v>1</v>
      </c>
      <c r="Y5" s="236">
        <v>30</v>
      </c>
      <c r="Z5" s="282">
        <v>30</v>
      </c>
    </row>
    <row r="6" spans="1:30" s="30" customFormat="1" ht="12.75" customHeight="1" x14ac:dyDescent="0.2">
      <c r="A6" s="751"/>
      <c r="B6" s="425">
        <v>1</v>
      </c>
      <c r="C6" s="426">
        <v>1</v>
      </c>
      <c r="D6" s="426">
        <v>1</v>
      </c>
      <c r="E6" s="200">
        <v>0.30710999999999999</v>
      </c>
      <c r="F6" s="201">
        <v>0.27461999999999998</v>
      </c>
      <c r="G6" s="202">
        <v>0.26857999999999999</v>
      </c>
      <c r="H6" s="200">
        <v>0.66751000000000005</v>
      </c>
      <c r="I6" s="201">
        <v>0.71855000000000002</v>
      </c>
      <c r="J6" s="202">
        <v>0.71465999999999996</v>
      </c>
      <c r="K6" s="200">
        <v>1.7770000000000001E-2</v>
      </c>
      <c r="L6" s="201">
        <v>4.8000000000000001E-4</v>
      </c>
      <c r="M6" s="203">
        <v>1.2659999999999999E-2</v>
      </c>
      <c r="N6" s="751"/>
      <c r="O6" s="200">
        <v>2.5400000000000002E-3</v>
      </c>
      <c r="P6" s="201">
        <v>3.7399999999999998E-3</v>
      </c>
      <c r="Q6" s="202">
        <v>2.7200000000000002E-3</v>
      </c>
      <c r="R6" s="201">
        <v>2.5400000000000002E-3</v>
      </c>
      <c r="S6" s="201">
        <v>8.3000000000000001E-4</v>
      </c>
      <c r="T6" s="201">
        <v>1.2800000000000001E-3</v>
      </c>
      <c r="U6" s="200" t="s">
        <v>498</v>
      </c>
      <c r="V6" s="201" t="s">
        <v>498</v>
      </c>
      <c r="W6" s="202" t="s">
        <v>498</v>
      </c>
      <c r="X6" s="201">
        <v>2.5400000000000002E-3</v>
      </c>
      <c r="Y6" s="201">
        <v>1.7799999999999999E-3</v>
      </c>
      <c r="Z6" s="203">
        <v>1E-4</v>
      </c>
    </row>
    <row r="7" spans="1:30" s="30" customFormat="1" ht="12.75" customHeight="1" x14ac:dyDescent="0.2">
      <c r="A7" s="751" t="s">
        <v>80</v>
      </c>
      <c r="B7" s="245">
        <v>286</v>
      </c>
      <c r="C7" s="236">
        <v>5982</v>
      </c>
      <c r="D7" s="236">
        <v>125238</v>
      </c>
      <c r="E7" s="241">
        <v>99</v>
      </c>
      <c r="F7" s="255">
        <v>1403</v>
      </c>
      <c r="G7" s="242">
        <v>15797</v>
      </c>
      <c r="H7" s="241">
        <v>186</v>
      </c>
      <c r="I7" s="255">
        <v>4578</v>
      </c>
      <c r="J7" s="242">
        <v>109241</v>
      </c>
      <c r="K7" s="241">
        <v>1</v>
      </c>
      <c r="L7" s="255">
        <v>1</v>
      </c>
      <c r="M7" s="311">
        <v>200</v>
      </c>
      <c r="N7" s="1052" t="s">
        <v>80</v>
      </c>
      <c r="O7" s="241">
        <v>0</v>
      </c>
      <c r="P7" s="255">
        <v>0</v>
      </c>
      <c r="Q7" s="242">
        <v>0</v>
      </c>
      <c r="R7" s="255">
        <v>0</v>
      </c>
      <c r="S7" s="255">
        <v>0</v>
      </c>
      <c r="T7" s="255">
        <v>0</v>
      </c>
      <c r="U7" s="241">
        <v>0</v>
      </c>
      <c r="V7" s="255">
        <v>0</v>
      </c>
      <c r="W7" s="242">
        <v>0</v>
      </c>
      <c r="X7" s="255">
        <v>0</v>
      </c>
      <c r="Y7" s="255">
        <v>0</v>
      </c>
      <c r="Z7" s="311">
        <v>0</v>
      </c>
    </row>
    <row r="8" spans="1:30" s="30" customFormat="1" ht="12.75" customHeight="1" x14ac:dyDescent="0.2">
      <c r="A8" s="751"/>
      <c r="B8" s="425">
        <v>1</v>
      </c>
      <c r="C8" s="426">
        <v>1</v>
      </c>
      <c r="D8" s="426">
        <v>1</v>
      </c>
      <c r="E8" s="254">
        <v>0.34615000000000001</v>
      </c>
      <c r="F8" s="186">
        <v>0.23454</v>
      </c>
      <c r="G8" s="244">
        <v>0.12614</v>
      </c>
      <c r="H8" s="254">
        <v>0.65034999999999998</v>
      </c>
      <c r="I8" s="186">
        <v>0.76529999999999998</v>
      </c>
      <c r="J8" s="244">
        <v>0.87226999999999999</v>
      </c>
      <c r="K8" s="254">
        <v>3.5000000000000001E-3</v>
      </c>
      <c r="L8" s="186">
        <v>1.7000000000000001E-4</v>
      </c>
      <c r="M8" s="286">
        <v>1.6000000000000001E-3</v>
      </c>
      <c r="N8" s="1052"/>
      <c r="O8" s="254" t="s">
        <v>498</v>
      </c>
      <c r="P8" s="186" t="s">
        <v>498</v>
      </c>
      <c r="Q8" s="244" t="s">
        <v>498</v>
      </c>
      <c r="R8" s="186" t="s">
        <v>498</v>
      </c>
      <c r="S8" s="186" t="s">
        <v>498</v>
      </c>
      <c r="T8" s="186" t="s">
        <v>498</v>
      </c>
      <c r="U8" s="254" t="s">
        <v>498</v>
      </c>
      <c r="V8" s="186" t="s">
        <v>498</v>
      </c>
      <c r="W8" s="244" t="s">
        <v>498</v>
      </c>
      <c r="X8" s="186" t="s">
        <v>498</v>
      </c>
      <c r="Y8" s="186" t="s">
        <v>498</v>
      </c>
      <c r="Z8" s="286" t="s">
        <v>498</v>
      </c>
    </row>
    <row r="9" spans="1:30" s="30" customFormat="1" ht="12.75" customHeight="1" x14ac:dyDescent="0.2">
      <c r="A9" s="751" t="s">
        <v>81</v>
      </c>
      <c r="B9" s="245">
        <v>31</v>
      </c>
      <c r="C9" s="236">
        <v>2842</v>
      </c>
      <c r="D9" s="236">
        <v>19355</v>
      </c>
      <c r="E9" s="241">
        <v>7</v>
      </c>
      <c r="F9" s="255">
        <v>996</v>
      </c>
      <c r="G9" s="242">
        <v>2500</v>
      </c>
      <c r="H9" s="241">
        <v>21</v>
      </c>
      <c r="I9" s="255">
        <v>1842</v>
      </c>
      <c r="J9" s="242">
        <v>16733</v>
      </c>
      <c r="K9" s="241">
        <v>0</v>
      </c>
      <c r="L9" s="255">
        <v>0</v>
      </c>
      <c r="M9" s="311">
        <v>0</v>
      </c>
      <c r="N9" s="751" t="s">
        <v>81</v>
      </c>
      <c r="O9" s="241">
        <v>0</v>
      </c>
      <c r="P9" s="255">
        <v>0</v>
      </c>
      <c r="Q9" s="242">
        <v>0</v>
      </c>
      <c r="R9" s="255">
        <v>2</v>
      </c>
      <c r="S9" s="255">
        <v>3</v>
      </c>
      <c r="T9" s="255">
        <v>22</v>
      </c>
      <c r="U9" s="241">
        <v>0</v>
      </c>
      <c r="V9" s="255">
        <v>0</v>
      </c>
      <c r="W9" s="242">
        <v>0</v>
      </c>
      <c r="X9" s="255">
        <v>1</v>
      </c>
      <c r="Y9" s="255">
        <v>1</v>
      </c>
      <c r="Z9" s="311">
        <v>100</v>
      </c>
    </row>
    <row r="10" spans="1:30" s="30" customFormat="1" ht="12.75" customHeight="1" x14ac:dyDescent="0.2">
      <c r="A10" s="751"/>
      <c r="B10" s="425">
        <v>1</v>
      </c>
      <c r="C10" s="426">
        <v>1</v>
      </c>
      <c r="D10" s="426">
        <v>1</v>
      </c>
      <c r="E10" s="254">
        <v>0.22581000000000001</v>
      </c>
      <c r="F10" s="186">
        <v>0.35045999999999999</v>
      </c>
      <c r="G10" s="244">
        <v>0.12917000000000001</v>
      </c>
      <c r="H10" s="254">
        <v>0.67742000000000002</v>
      </c>
      <c r="I10" s="186">
        <v>0.64814000000000005</v>
      </c>
      <c r="J10" s="244">
        <v>0.86453000000000002</v>
      </c>
      <c r="K10" s="254" t="s">
        <v>498</v>
      </c>
      <c r="L10" s="186" t="s">
        <v>498</v>
      </c>
      <c r="M10" s="286" t="s">
        <v>498</v>
      </c>
      <c r="N10" s="751"/>
      <c r="O10" s="254" t="s">
        <v>498</v>
      </c>
      <c r="P10" s="186" t="s">
        <v>498</v>
      </c>
      <c r="Q10" s="244" t="s">
        <v>498</v>
      </c>
      <c r="R10" s="186">
        <v>6.4519999999999994E-2</v>
      </c>
      <c r="S10" s="186">
        <v>1.06E-3</v>
      </c>
      <c r="T10" s="186">
        <v>1.14E-3</v>
      </c>
      <c r="U10" s="254" t="s">
        <v>498</v>
      </c>
      <c r="V10" s="186" t="s">
        <v>498</v>
      </c>
      <c r="W10" s="244" t="s">
        <v>498</v>
      </c>
      <c r="X10" s="186">
        <v>3.2259999999999997E-2</v>
      </c>
      <c r="Y10" s="186">
        <v>3.5E-4</v>
      </c>
      <c r="Z10" s="286">
        <v>5.1700000000000001E-3</v>
      </c>
    </row>
    <row r="11" spans="1:30" s="30" customFormat="1" ht="12.75" customHeight="1" x14ac:dyDescent="0.2">
      <c r="A11" s="751" t="s">
        <v>82</v>
      </c>
      <c r="B11" s="245">
        <v>47</v>
      </c>
      <c r="C11" s="236">
        <v>2459</v>
      </c>
      <c r="D11" s="236">
        <v>12002</v>
      </c>
      <c r="E11" s="241">
        <v>32</v>
      </c>
      <c r="F11" s="255">
        <v>1682</v>
      </c>
      <c r="G11" s="242">
        <v>7332</v>
      </c>
      <c r="H11" s="241">
        <v>15</v>
      </c>
      <c r="I11" s="255">
        <v>777</v>
      </c>
      <c r="J11" s="242">
        <v>4670</v>
      </c>
      <c r="K11" s="241">
        <v>0</v>
      </c>
      <c r="L11" s="255">
        <v>0</v>
      </c>
      <c r="M11" s="311">
        <v>0</v>
      </c>
      <c r="N11" s="751" t="s">
        <v>82</v>
      </c>
      <c r="O11" s="241">
        <v>0</v>
      </c>
      <c r="P11" s="255">
        <v>0</v>
      </c>
      <c r="Q11" s="242">
        <v>0</v>
      </c>
      <c r="R11" s="255">
        <v>0</v>
      </c>
      <c r="S11" s="255">
        <v>0</v>
      </c>
      <c r="T11" s="255">
        <v>0</v>
      </c>
      <c r="U11" s="241">
        <v>0</v>
      </c>
      <c r="V11" s="255">
        <v>0</v>
      </c>
      <c r="W11" s="242">
        <v>0</v>
      </c>
      <c r="X11" s="255">
        <v>0</v>
      </c>
      <c r="Y11" s="255">
        <v>0</v>
      </c>
      <c r="Z11" s="311">
        <v>0</v>
      </c>
    </row>
    <row r="12" spans="1:30" s="30" customFormat="1" ht="12.75" customHeight="1" x14ac:dyDescent="0.2">
      <c r="A12" s="751"/>
      <c r="B12" s="425">
        <v>1</v>
      </c>
      <c r="C12" s="426">
        <v>1</v>
      </c>
      <c r="D12" s="426">
        <v>1</v>
      </c>
      <c r="E12" s="254">
        <v>0.68084999999999996</v>
      </c>
      <c r="F12" s="186">
        <v>0.68401999999999996</v>
      </c>
      <c r="G12" s="244">
        <v>0.6109</v>
      </c>
      <c r="H12" s="254">
        <v>0.31914999999999999</v>
      </c>
      <c r="I12" s="186">
        <v>0.31597999999999998</v>
      </c>
      <c r="J12" s="244">
        <v>0.3891</v>
      </c>
      <c r="K12" s="254" t="s">
        <v>498</v>
      </c>
      <c r="L12" s="186" t="s">
        <v>498</v>
      </c>
      <c r="M12" s="286" t="s">
        <v>498</v>
      </c>
      <c r="N12" s="751"/>
      <c r="O12" s="254" t="s">
        <v>498</v>
      </c>
      <c r="P12" s="186" t="s">
        <v>498</v>
      </c>
      <c r="Q12" s="244" t="s">
        <v>498</v>
      </c>
      <c r="R12" s="186" t="s">
        <v>498</v>
      </c>
      <c r="S12" s="186" t="s">
        <v>498</v>
      </c>
      <c r="T12" s="186" t="s">
        <v>498</v>
      </c>
      <c r="U12" s="254" t="s">
        <v>498</v>
      </c>
      <c r="V12" s="186" t="s">
        <v>498</v>
      </c>
      <c r="W12" s="244" t="s">
        <v>498</v>
      </c>
      <c r="X12" s="186" t="s">
        <v>498</v>
      </c>
      <c r="Y12" s="186" t="s">
        <v>498</v>
      </c>
      <c r="Z12" s="286" t="s">
        <v>498</v>
      </c>
    </row>
    <row r="13" spans="1:30" s="30" customFormat="1" ht="12.75" customHeight="1" x14ac:dyDescent="0.2">
      <c r="A13" s="751" t="s">
        <v>83</v>
      </c>
      <c r="B13" s="245">
        <v>12</v>
      </c>
      <c r="C13" s="236">
        <v>525</v>
      </c>
      <c r="D13" s="236">
        <v>2020</v>
      </c>
      <c r="E13" s="241">
        <v>7</v>
      </c>
      <c r="F13" s="255">
        <v>317</v>
      </c>
      <c r="G13" s="242">
        <v>1485</v>
      </c>
      <c r="H13" s="241">
        <v>4</v>
      </c>
      <c r="I13" s="255">
        <v>180</v>
      </c>
      <c r="J13" s="242">
        <v>200</v>
      </c>
      <c r="K13" s="241">
        <v>1</v>
      </c>
      <c r="L13" s="255">
        <v>28</v>
      </c>
      <c r="M13" s="311">
        <v>335</v>
      </c>
      <c r="N13" s="751" t="s">
        <v>83</v>
      </c>
      <c r="O13" s="241">
        <v>0</v>
      </c>
      <c r="P13" s="255">
        <v>0</v>
      </c>
      <c r="Q13" s="242">
        <v>0</v>
      </c>
      <c r="R13" s="255">
        <v>0</v>
      </c>
      <c r="S13" s="255">
        <v>0</v>
      </c>
      <c r="T13" s="255">
        <v>0</v>
      </c>
      <c r="U13" s="241">
        <v>0</v>
      </c>
      <c r="V13" s="255">
        <v>0</v>
      </c>
      <c r="W13" s="242">
        <v>0</v>
      </c>
      <c r="X13" s="255">
        <v>0</v>
      </c>
      <c r="Y13" s="255">
        <v>0</v>
      </c>
      <c r="Z13" s="311">
        <v>0</v>
      </c>
    </row>
    <row r="14" spans="1:30" s="30" customFormat="1" ht="12.75" customHeight="1" x14ac:dyDescent="0.2">
      <c r="A14" s="751"/>
      <c r="B14" s="425">
        <v>1</v>
      </c>
      <c r="C14" s="426">
        <v>1</v>
      </c>
      <c r="D14" s="426">
        <v>1</v>
      </c>
      <c r="E14" s="254">
        <v>0.58333000000000002</v>
      </c>
      <c r="F14" s="186">
        <v>0.60380999999999996</v>
      </c>
      <c r="G14" s="244">
        <v>0.73514999999999997</v>
      </c>
      <c r="H14" s="254">
        <v>0.33333000000000002</v>
      </c>
      <c r="I14" s="186">
        <v>0.34286</v>
      </c>
      <c r="J14" s="244">
        <v>9.9010000000000001E-2</v>
      </c>
      <c r="K14" s="254">
        <v>8.3330000000000001E-2</v>
      </c>
      <c r="L14" s="186">
        <v>5.3330000000000002E-2</v>
      </c>
      <c r="M14" s="286">
        <v>0.16583999999999999</v>
      </c>
      <c r="N14" s="751"/>
      <c r="O14" s="254" t="s">
        <v>498</v>
      </c>
      <c r="P14" s="186" t="s">
        <v>498</v>
      </c>
      <c r="Q14" s="244" t="s">
        <v>498</v>
      </c>
      <c r="R14" s="186" t="s">
        <v>498</v>
      </c>
      <c r="S14" s="186" t="s">
        <v>498</v>
      </c>
      <c r="T14" s="186" t="s">
        <v>498</v>
      </c>
      <c r="U14" s="254" t="s">
        <v>498</v>
      </c>
      <c r="V14" s="186" t="s">
        <v>498</v>
      </c>
      <c r="W14" s="244" t="s">
        <v>498</v>
      </c>
      <c r="X14" s="186" t="s">
        <v>498</v>
      </c>
      <c r="Y14" s="186" t="s">
        <v>498</v>
      </c>
      <c r="Z14" s="286" t="s">
        <v>498</v>
      </c>
    </row>
    <row r="15" spans="1:30" s="30" customFormat="1" ht="12.75" customHeight="1" x14ac:dyDescent="0.2">
      <c r="A15" s="751" t="s">
        <v>84</v>
      </c>
      <c r="B15" s="245">
        <v>0</v>
      </c>
      <c r="C15" s="236">
        <v>0</v>
      </c>
      <c r="D15" s="236">
        <v>0</v>
      </c>
      <c r="E15" s="241">
        <v>0</v>
      </c>
      <c r="F15" s="255">
        <v>0</v>
      </c>
      <c r="G15" s="242">
        <v>0</v>
      </c>
      <c r="H15" s="241">
        <v>0</v>
      </c>
      <c r="I15" s="255">
        <v>0</v>
      </c>
      <c r="J15" s="242">
        <v>0</v>
      </c>
      <c r="K15" s="241">
        <v>0</v>
      </c>
      <c r="L15" s="255">
        <v>0</v>
      </c>
      <c r="M15" s="311">
        <v>0</v>
      </c>
      <c r="N15" s="751" t="s">
        <v>84</v>
      </c>
      <c r="O15" s="241">
        <v>0</v>
      </c>
      <c r="P15" s="255">
        <v>0</v>
      </c>
      <c r="Q15" s="242">
        <v>0</v>
      </c>
      <c r="R15" s="255">
        <v>0</v>
      </c>
      <c r="S15" s="255">
        <v>0</v>
      </c>
      <c r="T15" s="255">
        <v>0</v>
      </c>
      <c r="U15" s="241">
        <v>0</v>
      </c>
      <c r="V15" s="255">
        <v>0</v>
      </c>
      <c r="W15" s="242">
        <v>0</v>
      </c>
      <c r="X15" s="255">
        <v>0</v>
      </c>
      <c r="Y15" s="255">
        <v>0</v>
      </c>
      <c r="Z15" s="311">
        <v>0</v>
      </c>
    </row>
    <row r="16" spans="1:30" s="30" customFormat="1" ht="12.75" customHeight="1" x14ac:dyDescent="0.2">
      <c r="A16" s="751"/>
      <c r="B16" s="425" t="s">
        <v>498</v>
      </c>
      <c r="C16" s="426" t="s">
        <v>498</v>
      </c>
      <c r="D16" s="426" t="s">
        <v>498</v>
      </c>
      <c r="E16" s="254" t="s">
        <v>498</v>
      </c>
      <c r="F16" s="186" t="s">
        <v>498</v>
      </c>
      <c r="G16" s="244" t="s">
        <v>498</v>
      </c>
      <c r="H16" s="254" t="s">
        <v>498</v>
      </c>
      <c r="I16" s="186" t="s">
        <v>498</v>
      </c>
      <c r="J16" s="244" t="s">
        <v>498</v>
      </c>
      <c r="K16" s="254" t="s">
        <v>498</v>
      </c>
      <c r="L16" s="186" t="s">
        <v>498</v>
      </c>
      <c r="M16" s="286" t="s">
        <v>498</v>
      </c>
      <c r="N16" s="751"/>
      <c r="O16" s="254" t="s">
        <v>498</v>
      </c>
      <c r="P16" s="186" t="s">
        <v>498</v>
      </c>
      <c r="Q16" s="244" t="s">
        <v>498</v>
      </c>
      <c r="R16" s="186" t="s">
        <v>498</v>
      </c>
      <c r="S16" s="186" t="s">
        <v>498</v>
      </c>
      <c r="T16" s="186" t="s">
        <v>498</v>
      </c>
      <c r="U16" s="254" t="s">
        <v>498</v>
      </c>
      <c r="V16" s="186" t="s">
        <v>498</v>
      </c>
      <c r="W16" s="244" t="s">
        <v>498</v>
      </c>
      <c r="X16" s="186" t="s">
        <v>498</v>
      </c>
      <c r="Y16" s="186" t="s">
        <v>498</v>
      </c>
      <c r="Z16" s="286" t="s">
        <v>498</v>
      </c>
    </row>
    <row r="17" spans="1:26" s="30" customFormat="1" ht="12.75" customHeight="1" x14ac:dyDescent="0.2">
      <c r="A17" s="751" t="s">
        <v>85</v>
      </c>
      <c r="B17" s="245">
        <v>79</v>
      </c>
      <c r="C17" s="236">
        <v>2736</v>
      </c>
      <c r="D17" s="236">
        <v>45654</v>
      </c>
      <c r="E17" s="241">
        <v>35</v>
      </c>
      <c r="F17" s="255">
        <v>1574</v>
      </c>
      <c r="G17" s="242">
        <v>19277</v>
      </c>
      <c r="H17" s="241">
        <v>36</v>
      </c>
      <c r="I17" s="255">
        <v>1154</v>
      </c>
      <c r="J17" s="242">
        <v>24543</v>
      </c>
      <c r="K17" s="241">
        <v>3</v>
      </c>
      <c r="L17" s="255">
        <v>3</v>
      </c>
      <c r="M17" s="311">
        <v>1110</v>
      </c>
      <c r="N17" s="751" t="s">
        <v>85</v>
      </c>
      <c r="O17" s="241">
        <v>1</v>
      </c>
      <c r="P17" s="255">
        <v>1</v>
      </c>
      <c r="Q17" s="242">
        <v>68</v>
      </c>
      <c r="R17" s="255">
        <v>2</v>
      </c>
      <c r="S17" s="255">
        <v>2</v>
      </c>
      <c r="T17" s="255">
        <v>76</v>
      </c>
      <c r="U17" s="241">
        <v>1</v>
      </c>
      <c r="V17" s="255">
        <v>1</v>
      </c>
      <c r="W17" s="242">
        <v>300</v>
      </c>
      <c r="X17" s="255">
        <v>1</v>
      </c>
      <c r="Y17" s="255">
        <v>1</v>
      </c>
      <c r="Z17" s="311">
        <v>280</v>
      </c>
    </row>
    <row r="18" spans="1:26" s="30" customFormat="1" ht="12.75" customHeight="1" x14ac:dyDescent="0.2">
      <c r="A18" s="751"/>
      <c r="B18" s="425">
        <v>1</v>
      </c>
      <c r="C18" s="426">
        <v>1</v>
      </c>
      <c r="D18" s="426">
        <v>1</v>
      </c>
      <c r="E18" s="254">
        <v>0.44303999999999999</v>
      </c>
      <c r="F18" s="186">
        <v>0.57528999999999997</v>
      </c>
      <c r="G18" s="244">
        <v>0.42224</v>
      </c>
      <c r="H18" s="254">
        <v>0.45569999999999999</v>
      </c>
      <c r="I18" s="186">
        <v>0.42177999999999999</v>
      </c>
      <c r="J18" s="244">
        <v>0.53759000000000001</v>
      </c>
      <c r="K18" s="254">
        <v>3.7969999999999997E-2</v>
      </c>
      <c r="L18" s="186">
        <v>1.1000000000000001E-3</v>
      </c>
      <c r="M18" s="286">
        <v>2.4309999999999998E-2</v>
      </c>
      <c r="N18" s="751"/>
      <c r="O18" s="254">
        <v>1.2659999999999999E-2</v>
      </c>
      <c r="P18" s="186">
        <v>3.6999999999999999E-4</v>
      </c>
      <c r="Q18" s="244">
        <v>1.49E-3</v>
      </c>
      <c r="R18" s="186">
        <v>2.5319999999999999E-2</v>
      </c>
      <c r="S18" s="186">
        <v>7.2999999999999996E-4</v>
      </c>
      <c r="T18" s="186">
        <v>1.66E-3</v>
      </c>
      <c r="U18" s="254">
        <v>1.2659999999999999E-2</v>
      </c>
      <c r="V18" s="186">
        <v>3.6999999999999999E-4</v>
      </c>
      <c r="W18" s="244">
        <v>6.5700000000000003E-3</v>
      </c>
      <c r="X18" s="186">
        <v>1.2659999999999999E-2</v>
      </c>
      <c r="Y18" s="186">
        <v>3.6999999999999999E-4</v>
      </c>
      <c r="Z18" s="286">
        <v>6.13E-3</v>
      </c>
    </row>
    <row r="19" spans="1:26" s="30" customFormat="1" ht="12.75" customHeight="1" x14ac:dyDescent="0.2">
      <c r="A19" s="751" t="s">
        <v>86</v>
      </c>
      <c r="B19" s="245">
        <v>47</v>
      </c>
      <c r="C19" s="236">
        <v>1876</v>
      </c>
      <c r="D19" s="236">
        <v>9174</v>
      </c>
      <c r="E19" s="241">
        <v>26</v>
      </c>
      <c r="F19" s="255">
        <v>880</v>
      </c>
      <c r="G19" s="242">
        <v>5786</v>
      </c>
      <c r="H19" s="241">
        <v>21</v>
      </c>
      <c r="I19" s="255">
        <v>996</v>
      </c>
      <c r="J19" s="242">
        <v>3388</v>
      </c>
      <c r="K19" s="241">
        <v>0</v>
      </c>
      <c r="L19" s="255">
        <v>0</v>
      </c>
      <c r="M19" s="311">
        <v>0</v>
      </c>
      <c r="N19" s="751" t="s">
        <v>86</v>
      </c>
      <c r="O19" s="241">
        <v>0</v>
      </c>
      <c r="P19" s="255">
        <v>0</v>
      </c>
      <c r="Q19" s="242">
        <v>0</v>
      </c>
      <c r="R19" s="255">
        <v>0</v>
      </c>
      <c r="S19" s="255">
        <v>0</v>
      </c>
      <c r="T19" s="255">
        <v>0</v>
      </c>
      <c r="U19" s="241">
        <v>0</v>
      </c>
      <c r="V19" s="255">
        <v>0</v>
      </c>
      <c r="W19" s="242">
        <v>0</v>
      </c>
      <c r="X19" s="255">
        <v>0</v>
      </c>
      <c r="Y19" s="255">
        <v>0</v>
      </c>
      <c r="Z19" s="311">
        <v>0</v>
      </c>
    </row>
    <row r="20" spans="1:26" s="30" customFormat="1" ht="12.75" customHeight="1" x14ac:dyDescent="0.2">
      <c r="A20" s="751"/>
      <c r="B20" s="425">
        <v>1</v>
      </c>
      <c r="C20" s="426">
        <v>1</v>
      </c>
      <c r="D20" s="426">
        <v>1</v>
      </c>
      <c r="E20" s="254">
        <v>0.55318999999999996</v>
      </c>
      <c r="F20" s="186">
        <v>0.46908</v>
      </c>
      <c r="G20" s="244">
        <v>0.63070000000000004</v>
      </c>
      <c r="H20" s="254">
        <v>0.44680999999999998</v>
      </c>
      <c r="I20" s="186">
        <v>0.53091999999999995</v>
      </c>
      <c r="J20" s="244">
        <v>0.36930000000000002</v>
      </c>
      <c r="K20" s="254" t="s">
        <v>498</v>
      </c>
      <c r="L20" s="186" t="s">
        <v>498</v>
      </c>
      <c r="M20" s="286" t="s">
        <v>498</v>
      </c>
      <c r="N20" s="751"/>
      <c r="O20" s="254" t="s">
        <v>498</v>
      </c>
      <c r="P20" s="186" t="s">
        <v>498</v>
      </c>
      <c r="Q20" s="244" t="s">
        <v>498</v>
      </c>
      <c r="R20" s="186" t="s">
        <v>498</v>
      </c>
      <c r="S20" s="186" t="s">
        <v>498</v>
      </c>
      <c r="T20" s="186" t="s">
        <v>498</v>
      </c>
      <c r="U20" s="254" t="s">
        <v>498</v>
      </c>
      <c r="V20" s="186" t="s">
        <v>498</v>
      </c>
      <c r="W20" s="244" t="s">
        <v>498</v>
      </c>
      <c r="X20" s="186" t="s">
        <v>498</v>
      </c>
      <c r="Y20" s="186" t="s">
        <v>498</v>
      </c>
      <c r="Z20" s="286" t="s">
        <v>498</v>
      </c>
    </row>
    <row r="21" spans="1:26" s="30" customFormat="1" ht="12.75" customHeight="1" x14ac:dyDescent="0.2">
      <c r="A21" s="751" t="s">
        <v>87</v>
      </c>
      <c r="B21" s="245">
        <v>106</v>
      </c>
      <c r="C21" s="236">
        <v>5056</v>
      </c>
      <c r="D21" s="236">
        <v>29018</v>
      </c>
      <c r="E21" s="241">
        <v>41</v>
      </c>
      <c r="F21" s="255">
        <v>1096</v>
      </c>
      <c r="G21" s="242">
        <v>11295</v>
      </c>
      <c r="H21" s="241">
        <v>60</v>
      </c>
      <c r="I21" s="255">
        <v>3597</v>
      </c>
      <c r="J21" s="242">
        <v>16843</v>
      </c>
      <c r="K21" s="241">
        <v>1</v>
      </c>
      <c r="L21" s="255">
        <v>180</v>
      </c>
      <c r="M21" s="311">
        <v>400</v>
      </c>
      <c r="N21" s="751" t="s">
        <v>87</v>
      </c>
      <c r="O21" s="241">
        <v>3</v>
      </c>
      <c r="P21" s="255">
        <v>3</v>
      </c>
      <c r="Q21" s="242">
        <v>280</v>
      </c>
      <c r="R21" s="255">
        <v>1</v>
      </c>
      <c r="S21" s="255">
        <v>180</v>
      </c>
      <c r="T21" s="255">
        <v>200</v>
      </c>
      <c r="U21" s="241">
        <v>0</v>
      </c>
      <c r="V21" s="255">
        <v>0</v>
      </c>
      <c r="W21" s="242">
        <v>0</v>
      </c>
      <c r="X21" s="255">
        <v>0</v>
      </c>
      <c r="Y21" s="255">
        <v>0</v>
      </c>
      <c r="Z21" s="311">
        <v>0</v>
      </c>
    </row>
    <row r="22" spans="1:26" s="30" customFormat="1" ht="12.75" customHeight="1" x14ac:dyDescent="0.2">
      <c r="A22" s="751"/>
      <c r="B22" s="425">
        <v>1</v>
      </c>
      <c r="C22" s="426">
        <v>1</v>
      </c>
      <c r="D22" s="426">
        <v>1</v>
      </c>
      <c r="E22" s="254">
        <v>0.38679000000000002</v>
      </c>
      <c r="F22" s="186">
        <v>0.21676999999999999</v>
      </c>
      <c r="G22" s="244">
        <v>0.38923999999999997</v>
      </c>
      <c r="H22" s="254">
        <v>0.56603999999999999</v>
      </c>
      <c r="I22" s="186">
        <v>0.71143000000000001</v>
      </c>
      <c r="J22" s="244">
        <v>0.58043</v>
      </c>
      <c r="K22" s="254">
        <v>9.4299999999999991E-3</v>
      </c>
      <c r="L22" s="186">
        <v>3.56E-2</v>
      </c>
      <c r="M22" s="286">
        <v>1.3780000000000001E-2</v>
      </c>
      <c r="N22" s="751"/>
      <c r="O22" s="254">
        <v>2.8299999999999999E-2</v>
      </c>
      <c r="P22" s="186">
        <v>5.9000000000000003E-4</v>
      </c>
      <c r="Q22" s="244">
        <v>9.6500000000000006E-3</v>
      </c>
      <c r="R22" s="186">
        <v>9.4299999999999991E-3</v>
      </c>
      <c r="S22" s="186">
        <v>3.56E-2</v>
      </c>
      <c r="T22" s="186">
        <v>6.8900000000000003E-3</v>
      </c>
      <c r="U22" s="254" t="s">
        <v>498</v>
      </c>
      <c r="V22" s="186" t="s">
        <v>498</v>
      </c>
      <c r="W22" s="244" t="s">
        <v>498</v>
      </c>
      <c r="X22" s="186" t="s">
        <v>498</v>
      </c>
      <c r="Y22" s="186" t="s">
        <v>498</v>
      </c>
      <c r="Z22" s="286" t="s">
        <v>498</v>
      </c>
    </row>
    <row r="23" spans="1:26" s="30" customFormat="1" ht="12.75" customHeight="1" x14ac:dyDescent="0.2">
      <c r="A23" s="751" t="s">
        <v>88</v>
      </c>
      <c r="B23" s="245">
        <v>217</v>
      </c>
      <c r="C23" s="236">
        <v>7153</v>
      </c>
      <c r="D23" s="236">
        <v>67511</v>
      </c>
      <c r="E23" s="241">
        <v>117</v>
      </c>
      <c r="F23" s="255">
        <v>3918</v>
      </c>
      <c r="G23" s="242">
        <v>38529</v>
      </c>
      <c r="H23" s="241">
        <v>91</v>
      </c>
      <c r="I23" s="255">
        <v>3062</v>
      </c>
      <c r="J23" s="242">
        <v>24006</v>
      </c>
      <c r="K23" s="241">
        <v>2</v>
      </c>
      <c r="L23" s="255">
        <v>24</v>
      </c>
      <c r="M23" s="311">
        <v>380</v>
      </c>
      <c r="N23" s="751" t="s">
        <v>88</v>
      </c>
      <c r="O23" s="241">
        <v>0</v>
      </c>
      <c r="P23" s="255">
        <v>0</v>
      </c>
      <c r="Q23" s="242">
        <v>0</v>
      </c>
      <c r="R23" s="255">
        <v>4</v>
      </c>
      <c r="S23" s="255">
        <v>110</v>
      </c>
      <c r="T23" s="255">
        <v>1113</v>
      </c>
      <c r="U23" s="241">
        <v>0</v>
      </c>
      <c r="V23" s="255">
        <v>0</v>
      </c>
      <c r="W23" s="242">
        <v>0</v>
      </c>
      <c r="X23" s="255">
        <v>3</v>
      </c>
      <c r="Y23" s="255">
        <v>39</v>
      </c>
      <c r="Z23" s="311">
        <v>3483</v>
      </c>
    </row>
    <row r="24" spans="1:26" s="30" customFormat="1" ht="12.75" customHeight="1" x14ac:dyDescent="0.2">
      <c r="A24" s="751"/>
      <c r="B24" s="425">
        <v>1</v>
      </c>
      <c r="C24" s="426">
        <v>1</v>
      </c>
      <c r="D24" s="426">
        <v>1</v>
      </c>
      <c r="E24" s="254">
        <v>0.53917000000000004</v>
      </c>
      <c r="F24" s="186">
        <v>0.54774</v>
      </c>
      <c r="G24" s="244">
        <v>0.57071000000000005</v>
      </c>
      <c r="H24" s="254">
        <v>0.41935</v>
      </c>
      <c r="I24" s="186">
        <v>0.42807000000000001</v>
      </c>
      <c r="J24" s="244">
        <v>0.35559000000000002</v>
      </c>
      <c r="K24" s="254">
        <v>9.2200000000000008E-3</v>
      </c>
      <c r="L24" s="186">
        <v>3.3600000000000001E-3</v>
      </c>
      <c r="M24" s="286">
        <v>5.6299999999999996E-3</v>
      </c>
      <c r="N24" s="751"/>
      <c r="O24" s="254" t="s">
        <v>498</v>
      </c>
      <c r="P24" s="186" t="s">
        <v>498</v>
      </c>
      <c r="Q24" s="244" t="s">
        <v>498</v>
      </c>
      <c r="R24" s="186">
        <v>1.8429999999999998E-2</v>
      </c>
      <c r="S24" s="186">
        <v>1.538E-2</v>
      </c>
      <c r="T24" s="186">
        <v>1.6490000000000001E-2</v>
      </c>
      <c r="U24" s="254" t="s">
        <v>498</v>
      </c>
      <c r="V24" s="186" t="s">
        <v>498</v>
      </c>
      <c r="W24" s="244" t="s">
        <v>498</v>
      </c>
      <c r="X24" s="186">
        <v>1.3820000000000001E-2</v>
      </c>
      <c r="Y24" s="186">
        <v>5.45E-3</v>
      </c>
      <c r="Z24" s="286">
        <v>5.1589999999999997E-2</v>
      </c>
    </row>
    <row r="25" spans="1:26" s="30" customFormat="1" ht="12.75" customHeight="1" x14ac:dyDescent="0.2">
      <c r="A25" s="751" t="s">
        <v>89</v>
      </c>
      <c r="B25" s="245">
        <v>57</v>
      </c>
      <c r="C25" s="236">
        <v>1387</v>
      </c>
      <c r="D25" s="236">
        <v>14296</v>
      </c>
      <c r="E25" s="241">
        <v>12</v>
      </c>
      <c r="F25" s="255">
        <v>495</v>
      </c>
      <c r="G25" s="242">
        <v>4732</v>
      </c>
      <c r="H25" s="241">
        <v>43</v>
      </c>
      <c r="I25" s="255">
        <v>877</v>
      </c>
      <c r="J25" s="242">
        <v>9464</v>
      </c>
      <c r="K25" s="241">
        <v>1</v>
      </c>
      <c r="L25" s="255">
        <v>1</v>
      </c>
      <c r="M25" s="311">
        <v>40</v>
      </c>
      <c r="N25" s="751" t="s">
        <v>89</v>
      </c>
      <c r="O25" s="241">
        <v>0</v>
      </c>
      <c r="P25" s="255">
        <v>0</v>
      </c>
      <c r="Q25" s="242">
        <v>0</v>
      </c>
      <c r="R25" s="255">
        <v>0</v>
      </c>
      <c r="S25" s="255">
        <v>0</v>
      </c>
      <c r="T25" s="255">
        <v>0</v>
      </c>
      <c r="U25" s="241">
        <v>0</v>
      </c>
      <c r="V25" s="255">
        <v>0</v>
      </c>
      <c r="W25" s="242">
        <v>0</v>
      </c>
      <c r="X25" s="255">
        <v>1</v>
      </c>
      <c r="Y25" s="255">
        <v>14</v>
      </c>
      <c r="Z25" s="311">
        <v>60</v>
      </c>
    </row>
    <row r="26" spans="1:26" s="30" customFormat="1" ht="12.75" customHeight="1" x14ac:dyDescent="0.2">
      <c r="A26" s="751"/>
      <c r="B26" s="425">
        <v>1</v>
      </c>
      <c r="C26" s="426">
        <v>1</v>
      </c>
      <c r="D26" s="426">
        <v>1</v>
      </c>
      <c r="E26" s="254">
        <v>0.21052999999999999</v>
      </c>
      <c r="F26" s="186">
        <v>0.35688999999999999</v>
      </c>
      <c r="G26" s="244">
        <v>0.33100000000000002</v>
      </c>
      <c r="H26" s="254">
        <v>0.75439000000000001</v>
      </c>
      <c r="I26" s="186">
        <v>0.63229999999999997</v>
      </c>
      <c r="J26" s="244">
        <v>0.66200000000000003</v>
      </c>
      <c r="K26" s="254">
        <v>1.754E-2</v>
      </c>
      <c r="L26" s="186">
        <v>7.2000000000000005E-4</v>
      </c>
      <c r="M26" s="286">
        <v>2.8E-3</v>
      </c>
      <c r="N26" s="751"/>
      <c r="O26" s="254" t="s">
        <v>498</v>
      </c>
      <c r="P26" s="186" t="s">
        <v>498</v>
      </c>
      <c r="Q26" s="244" t="s">
        <v>498</v>
      </c>
      <c r="R26" s="186" t="s">
        <v>498</v>
      </c>
      <c r="S26" s="186" t="s">
        <v>498</v>
      </c>
      <c r="T26" s="186" t="s">
        <v>498</v>
      </c>
      <c r="U26" s="254" t="s">
        <v>498</v>
      </c>
      <c r="V26" s="186" t="s">
        <v>498</v>
      </c>
      <c r="W26" s="244" t="s">
        <v>498</v>
      </c>
      <c r="X26" s="186">
        <v>1.754E-2</v>
      </c>
      <c r="Y26" s="186">
        <v>1.009E-2</v>
      </c>
      <c r="Z26" s="286">
        <v>4.1999999999999997E-3</v>
      </c>
    </row>
    <row r="27" spans="1:26" s="30" customFormat="1" ht="12.75" customHeight="1" x14ac:dyDescent="0.2">
      <c r="A27" s="751" t="s">
        <v>90</v>
      </c>
      <c r="B27" s="245">
        <v>29</v>
      </c>
      <c r="C27" s="236">
        <v>548</v>
      </c>
      <c r="D27" s="236">
        <v>18153</v>
      </c>
      <c r="E27" s="241">
        <v>9</v>
      </c>
      <c r="F27" s="255">
        <v>142</v>
      </c>
      <c r="G27" s="242">
        <v>1145</v>
      </c>
      <c r="H27" s="241">
        <v>20</v>
      </c>
      <c r="I27" s="255">
        <v>406</v>
      </c>
      <c r="J27" s="242">
        <v>17008</v>
      </c>
      <c r="K27" s="241">
        <v>0</v>
      </c>
      <c r="L27" s="255">
        <v>0</v>
      </c>
      <c r="M27" s="311">
        <v>0</v>
      </c>
      <c r="N27" s="751" t="s">
        <v>90</v>
      </c>
      <c r="O27" s="241">
        <v>0</v>
      </c>
      <c r="P27" s="255">
        <v>0</v>
      </c>
      <c r="Q27" s="242">
        <v>0</v>
      </c>
      <c r="R27" s="255">
        <v>0</v>
      </c>
      <c r="S27" s="255">
        <v>0</v>
      </c>
      <c r="T27" s="255">
        <v>0</v>
      </c>
      <c r="U27" s="241">
        <v>0</v>
      </c>
      <c r="V27" s="255">
        <v>0</v>
      </c>
      <c r="W27" s="242">
        <v>0</v>
      </c>
      <c r="X27" s="255">
        <v>0</v>
      </c>
      <c r="Y27" s="255">
        <v>0</v>
      </c>
      <c r="Z27" s="311">
        <v>0</v>
      </c>
    </row>
    <row r="28" spans="1:26" s="30" customFormat="1" ht="12.75" customHeight="1" x14ac:dyDescent="0.2">
      <c r="A28" s="751"/>
      <c r="B28" s="425">
        <v>1</v>
      </c>
      <c r="C28" s="426">
        <v>1</v>
      </c>
      <c r="D28" s="426">
        <v>1</v>
      </c>
      <c r="E28" s="254">
        <v>0.31034</v>
      </c>
      <c r="F28" s="186">
        <v>0.25912000000000002</v>
      </c>
      <c r="G28" s="244">
        <v>6.3070000000000001E-2</v>
      </c>
      <c r="H28" s="254">
        <v>0.68966000000000005</v>
      </c>
      <c r="I28" s="186">
        <v>0.74087999999999998</v>
      </c>
      <c r="J28" s="244">
        <v>0.93693000000000004</v>
      </c>
      <c r="K28" s="254" t="s">
        <v>498</v>
      </c>
      <c r="L28" s="186" t="s">
        <v>498</v>
      </c>
      <c r="M28" s="286" t="s">
        <v>498</v>
      </c>
      <c r="N28" s="751"/>
      <c r="O28" s="254" t="s">
        <v>498</v>
      </c>
      <c r="P28" s="186" t="s">
        <v>498</v>
      </c>
      <c r="Q28" s="244" t="s">
        <v>498</v>
      </c>
      <c r="R28" s="186" t="s">
        <v>498</v>
      </c>
      <c r="S28" s="186" t="s">
        <v>498</v>
      </c>
      <c r="T28" s="186" t="s">
        <v>498</v>
      </c>
      <c r="U28" s="254" t="s">
        <v>498</v>
      </c>
      <c r="V28" s="186" t="s">
        <v>498</v>
      </c>
      <c r="W28" s="244" t="s">
        <v>498</v>
      </c>
      <c r="X28" s="186" t="s">
        <v>498</v>
      </c>
      <c r="Y28" s="186" t="s">
        <v>498</v>
      </c>
      <c r="Z28" s="286" t="s">
        <v>498</v>
      </c>
    </row>
    <row r="29" spans="1:26" s="30" customFormat="1" ht="12.75" customHeight="1" x14ac:dyDescent="0.2">
      <c r="A29" s="751" t="s">
        <v>91</v>
      </c>
      <c r="B29" s="245">
        <v>23</v>
      </c>
      <c r="C29" s="236">
        <v>1857</v>
      </c>
      <c r="D29" s="236">
        <v>5649</v>
      </c>
      <c r="E29" s="241">
        <v>7</v>
      </c>
      <c r="F29" s="255">
        <v>461</v>
      </c>
      <c r="G29" s="242">
        <v>2070</v>
      </c>
      <c r="H29" s="241">
        <v>16</v>
      </c>
      <c r="I29" s="255">
        <v>1396</v>
      </c>
      <c r="J29" s="242">
        <v>3579</v>
      </c>
      <c r="K29" s="241">
        <v>0</v>
      </c>
      <c r="L29" s="255">
        <v>0</v>
      </c>
      <c r="M29" s="311">
        <v>0</v>
      </c>
      <c r="N29" s="751" t="s">
        <v>91</v>
      </c>
      <c r="O29" s="241">
        <v>0</v>
      </c>
      <c r="P29" s="255">
        <v>0</v>
      </c>
      <c r="Q29" s="242">
        <v>0</v>
      </c>
      <c r="R29" s="255">
        <v>0</v>
      </c>
      <c r="S29" s="255">
        <v>0</v>
      </c>
      <c r="T29" s="255">
        <v>0</v>
      </c>
      <c r="U29" s="241">
        <v>0</v>
      </c>
      <c r="V29" s="255">
        <v>0</v>
      </c>
      <c r="W29" s="242">
        <v>0</v>
      </c>
      <c r="X29" s="255">
        <v>0</v>
      </c>
      <c r="Y29" s="255">
        <v>0</v>
      </c>
      <c r="Z29" s="311">
        <v>0</v>
      </c>
    </row>
    <row r="30" spans="1:26" s="30" customFormat="1" ht="12.75" customHeight="1" x14ac:dyDescent="0.2">
      <c r="A30" s="751"/>
      <c r="B30" s="425">
        <v>1</v>
      </c>
      <c r="C30" s="426">
        <v>1</v>
      </c>
      <c r="D30" s="426">
        <v>1</v>
      </c>
      <c r="E30" s="254">
        <v>0.30435000000000001</v>
      </c>
      <c r="F30" s="186">
        <v>0.24825</v>
      </c>
      <c r="G30" s="244">
        <v>0.36643999999999999</v>
      </c>
      <c r="H30" s="254">
        <v>0.69564999999999999</v>
      </c>
      <c r="I30" s="186">
        <v>0.75175000000000003</v>
      </c>
      <c r="J30" s="244">
        <v>0.63356000000000001</v>
      </c>
      <c r="K30" s="254" t="s">
        <v>498</v>
      </c>
      <c r="L30" s="186" t="s">
        <v>498</v>
      </c>
      <c r="M30" s="286" t="s">
        <v>498</v>
      </c>
      <c r="N30" s="751"/>
      <c r="O30" s="254" t="s">
        <v>498</v>
      </c>
      <c r="P30" s="186" t="s">
        <v>498</v>
      </c>
      <c r="Q30" s="244" t="s">
        <v>498</v>
      </c>
      <c r="R30" s="186" t="s">
        <v>498</v>
      </c>
      <c r="S30" s="186" t="s">
        <v>498</v>
      </c>
      <c r="T30" s="186" t="s">
        <v>498</v>
      </c>
      <c r="U30" s="254" t="s">
        <v>498</v>
      </c>
      <c r="V30" s="186" t="s">
        <v>498</v>
      </c>
      <c r="W30" s="244" t="s">
        <v>498</v>
      </c>
      <c r="X30" s="186" t="s">
        <v>498</v>
      </c>
      <c r="Y30" s="186" t="s">
        <v>498</v>
      </c>
      <c r="Z30" s="286" t="s">
        <v>498</v>
      </c>
    </row>
    <row r="31" spans="1:26" s="30" customFormat="1" ht="12.75" customHeight="1" x14ac:dyDescent="0.2">
      <c r="A31" s="751" t="s">
        <v>92</v>
      </c>
      <c r="B31" s="245">
        <v>6</v>
      </c>
      <c r="C31" s="236">
        <v>497</v>
      </c>
      <c r="D31" s="236">
        <v>510</v>
      </c>
      <c r="E31" s="241">
        <v>2</v>
      </c>
      <c r="F31" s="255">
        <v>90</v>
      </c>
      <c r="G31" s="242">
        <v>90</v>
      </c>
      <c r="H31" s="241">
        <v>2</v>
      </c>
      <c r="I31" s="255">
        <v>310</v>
      </c>
      <c r="J31" s="242">
        <v>310</v>
      </c>
      <c r="K31" s="241">
        <v>0</v>
      </c>
      <c r="L31" s="255">
        <v>0</v>
      </c>
      <c r="M31" s="311">
        <v>0</v>
      </c>
      <c r="N31" s="751" t="s">
        <v>92</v>
      </c>
      <c r="O31" s="241">
        <v>1</v>
      </c>
      <c r="P31" s="255">
        <v>90</v>
      </c>
      <c r="Q31" s="242">
        <v>90</v>
      </c>
      <c r="R31" s="255">
        <v>0</v>
      </c>
      <c r="S31" s="255">
        <v>0</v>
      </c>
      <c r="T31" s="255">
        <v>0</v>
      </c>
      <c r="U31" s="241">
        <v>0</v>
      </c>
      <c r="V31" s="255">
        <v>0</v>
      </c>
      <c r="W31" s="242">
        <v>0</v>
      </c>
      <c r="X31" s="255">
        <v>1</v>
      </c>
      <c r="Y31" s="255">
        <v>7</v>
      </c>
      <c r="Z31" s="311">
        <v>20</v>
      </c>
    </row>
    <row r="32" spans="1:26" s="30" customFormat="1" ht="12.75" customHeight="1" x14ac:dyDescent="0.2">
      <c r="A32" s="751"/>
      <c r="B32" s="425">
        <v>1</v>
      </c>
      <c r="C32" s="426">
        <v>1</v>
      </c>
      <c r="D32" s="426">
        <v>1</v>
      </c>
      <c r="E32" s="254">
        <v>0.33333000000000002</v>
      </c>
      <c r="F32" s="186">
        <v>0.18109</v>
      </c>
      <c r="G32" s="244">
        <v>0.17646999999999999</v>
      </c>
      <c r="H32" s="254">
        <v>0.33333000000000002</v>
      </c>
      <c r="I32" s="186">
        <v>0.62373999999999996</v>
      </c>
      <c r="J32" s="244">
        <v>0.60784000000000005</v>
      </c>
      <c r="K32" s="254" t="s">
        <v>498</v>
      </c>
      <c r="L32" s="186" t="s">
        <v>498</v>
      </c>
      <c r="M32" s="286" t="s">
        <v>498</v>
      </c>
      <c r="N32" s="751"/>
      <c r="O32" s="254">
        <v>0.16667000000000001</v>
      </c>
      <c r="P32" s="186">
        <v>0.18109</v>
      </c>
      <c r="Q32" s="244">
        <v>0.17646999999999999</v>
      </c>
      <c r="R32" s="186" t="s">
        <v>498</v>
      </c>
      <c r="S32" s="186" t="s">
        <v>498</v>
      </c>
      <c r="T32" s="186" t="s">
        <v>498</v>
      </c>
      <c r="U32" s="254" t="s">
        <v>498</v>
      </c>
      <c r="V32" s="186" t="s">
        <v>498</v>
      </c>
      <c r="W32" s="244" t="s">
        <v>498</v>
      </c>
      <c r="X32" s="186">
        <v>0.16667000000000001</v>
      </c>
      <c r="Y32" s="186">
        <v>1.4080000000000001E-2</v>
      </c>
      <c r="Z32" s="286">
        <v>3.9219999999999998E-2</v>
      </c>
    </row>
    <row r="33" spans="1:29" s="30" customFormat="1" ht="12.75" customHeight="1" x14ac:dyDescent="0.2">
      <c r="A33" s="751" t="s">
        <v>93</v>
      </c>
      <c r="B33" s="245">
        <v>89</v>
      </c>
      <c r="C33" s="236">
        <v>4211</v>
      </c>
      <c r="D33" s="236">
        <v>53259</v>
      </c>
      <c r="E33" s="241">
        <v>23</v>
      </c>
      <c r="F33" s="255">
        <v>1040</v>
      </c>
      <c r="G33" s="242">
        <v>8912</v>
      </c>
      <c r="H33" s="241">
        <v>66</v>
      </c>
      <c r="I33" s="255">
        <v>3171</v>
      </c>
      <c r="J33" s="242">
        <v>44347</v>
      </c>
      <c r="K33" s="241">
        <v>0</v>
      </c>
      <c r="L33" s="255">
        <v>0</v>
      </c>
      <c r="M33" s="311">
        <v>0</v>
      </c>
      <c r="N33" s="751" t="s">
        <v>93</v>
      </c>
      <c r="O33" s="241">
        <v>0</v>
      </c>
      <c r="P33" s="255">
        <v>0</v>
      </c>
      <c r="Q33" s="242">
        <v>0</v>
      </c>
      <c r="R33" s="255">
        <v>0</v>
      </c>
      <c r="S33" s="255">
        <v>0</v>
      </c>
      <c r="T33" s="255">
        <v>0</v>
      </c>
      <c r="U33" s="241">
        <v>0</v>
      </c>
      <c r="V33" s="255">
        <v>0</v>
      </c>
      <c r="W33" s="242">
        <v>0</v>
      </c>
      <c r="X33" s="255">
        <v>0</v>
      </c>
      <c r="Y33" s="255">
        <v>0</v>
      </c>
      <c r="Z33" s="311">
        <v>0</v>
      </c>
    </row>
    <row r="34" spans="1:29" s="30" customFormat="1" ht="12.75" customHeight="1" x14ac:dyDescent="0.2">
      <c r="A34" s="751"/>
      <c r="B34" s="425">
        <v>1</v>
      </c>
      <c r="C34" s="426">
        <v>1</v>
      </c>
      <c r="D34" s="426">
        <v>1</v>
      </c>
      <c r="E34" s="254">
        <v>0.25842999999999999</v>
      </c>
      <c r="F34" s="186">
        <v>0.24697</v>
      </c>
      <c r="G34" s="244">
        <v>0.16733000000000001</v>
      </c>
      <c r="H34" s="254">
        <v>0.74156999999999995</v>
      </c>
      <c r="I34" s="186">
        <v>0.75302999999999998</v>
      </c>
      <c r="J34" s="244">
        <v>0.83267000000000002</v>
      </c>
      <c r="K34" s="254" t="s">
        <v>498</v>
      </c>
      <c r="L34" s="186" t="s">
        <v>498</v>
      </c>
      <c r="M34" s="286" t="s">
        <v>498</v>
      </c>
      <c r="N34" s="751"/>
      <c r="O34" s="254" t="s">
        <v>498</v>
      </c>
      <c r="P34" s="186" t="s">
        <v>498</v>
      </c>
      <c r="Q34" s="244" t="s">
        <v>498</v>
      </c>
      <c r="R34" s="186" t="s">
        <v>498</v>
      </c>
      <c r="S34" s="186" t="s">
        <v>498</v>
      </c>
      <c r="T34" s="186" t="s">
        <v>498</v>
      </c>
      <c r="U34" s="254" t="s">
        <v>498</v>
      </c>
      <c r="V34" s="186" t="s">
        <v>498</v>
      </c>
      <c r="W34" s="244" t="s">
        <v>498</v>
      </c>
      <c r="X34" s="186" t="s">
        <v>498</v>
      </c>
      <c r="Y34" s="186" t="s">
        <v>498</v>
      </c>
      <c r="Z34" s="286" t="s">
        <v>498</v>
      </c>
    </row>
    <row r="35" spans="1:29" s="30" customFormat="1" ht="12.75" customHeight="1" x14ac:dyDescent="0.2">
      <c r="A35" s="780" t="s">
        <v>94</v>
      </c>
      <c r="B35" s="245">
        <v>15</v>
      </c>
      <c r="C35" s="236">
        <v>1453</v>
      </c>
      <c r="D35" s="236">
        <v>10240</v>
      </c>
      <c r="E35" s="245">
        <v>4</v>
      </c>
      <c r="F35" s="236">
        <v>489</v>
      </c>
      <c r="G35" s="246">
        <v>3820</v>
      </c>
      <c r="H35" s="245">
        <v>11</v>
      </c>
      <c r="I35" s="236">
        <v>964</v>
      </c>
      <c r="J35" s="246">
        <v>6420</v>
      </c>
      <c r="K35" s="245">
        <v>0</v>
      </c>
      <c r="L35" s="236">
        <v>0</v>
      </c>
      <c r="M35" s="282">
        <v>0</v>
      </c>
      <c r="N35" s="780" t="s">
        <v>94</v>
      </c>
      <c r="O35" s="245">
        <v>0</v>
      </c>
      <c r="P35" s="236">
        <v>0</v>
      </c>
      <c r="Q35" s="246">
        <v>0</v>
      </c>
      <c r="R35" s="236">
        <v>0</v>
      </c>
      <c r="S35" s="236">
        <v>0</v>
      </c>
      <c r="T35" s="236">
        <v>0</v>
      </c>
      <c r="U35" s="245">
        <v>0</v>
      </c>
      <c r="V35" s="236">
        <v>0</v>
      </c>
      <c r="W35" s="246">
        <v>0</v>
      </c>
      <c r="X35" s="236">
        <v>0</v>
      </c>
      <c r="Y35" s="236">
        <v>0</v>
      </c>
      <c r="Z35" s="282">
        <v>0</v>
      </c>
    </row>
    <row r="36" spans="1:29" s="30" customFormat="1" ht="12.75" customHeight="1" x14ac:dyDescent="0.2">
      <c r="A36" s="769"/>
      <c r="B36" s="428">
        <v>1</v>
      </c>
      <c r="C36" s="429">
        <v>1</v>
      </c>
      <c r="D36" s="429">
        <v>1</v>
      </c>
      <c r="E36" s="192">
        <v>0.26667000000000002</v>
      </c>
      <c r="F36" s="193">
        <v>0.33655000000000002</v>
      </c>
      <c r="G36" s="248">
        <v>0.37304999999999999</v>
      </c>
      <c r="H36" s="192">
        <v>0.73333000000000004</v>
      </c>
      <c r="I36" s="193">
        <v>0.66344999999999998</v>
      </c>
      <c r="J36" s="248">
        <v>0.62695000000000001</v>
      </c>
      <c r="K36" s="192" t="s">
        <v>498</v>
      </c>
      <c r="L36" s="193" t="s">
        <v>498</v>
      </c>
      <c r="M36" s="431" t="s">
        <v>498</v>
      </c>
      <c r="N36" s="769"/>
      <c r="O36" s="192" t="s">
        <v>498</v>
      </c>
      <c r="P36" s="193" t="s">
        <v>498</v>
      </c>
      <c r="Q36" s="248" t="s">
        <v>498</v>
      </c>
      <c r="R36" s="193" t="s">
        <v>498</v>
      </c>
      <c r="S36" s="193" t="s">
        <v>498</v>
      </c>
      <c r="T36" s="193" t="s">
        <v>498</v>
      </c>
      <c r="U36" s="192" t="s">
        <v>498</v>
      </c>
      <c r="V36" s="193" t="s">
        <v>498</v>
      </c>
      <c r="W36" s="248" t="s">
        <v>498</v>
      </c>
      <c r="X36" s="193" t="s">
        <v>498</v>
      </c>
      <c r="Y36" s="193" t="s">
        <v>498</v>
      </c>
      <c r="Z36" s="431" t="s">
        <v>498</v>
      </c>
    </row>
    <row r="37" spans="1:29" s="30" customFormat="1" ht="12.75" customHeight="1" x14ac:dyDescent="0.2">
      <c r="A37" s="810" t="s">
        <v>109</v>
      </c>
      <c r="B37" s="238">
        <v>1438</v>
      </c>
      <c r="C37" s="239">
        <v>55420</v>
      </c>
      <c r="D37" s="249">
        <v>724209</v>
      </c>
      <c r="E37" s="238">
        <v>542</v>
      </c>
      <c r="F37" s="239">
        <v>19207</v>
      </c>
      <c r="G37" s="249">
        <v>206602</v>
      </c>
      <c r="H37" s="238">
        <v>855</v>
      </c>
      <c r="I37" s="239">
        <v>35409</v>
      </c>
      <c r="J37" s="249">
        <v>503818</v>
      </c>
      <c r="K37" s="238">
        <v>16</v>
      </c>
      <c r="L37" s="239">
        <v>245</v>
      </c>
      <c r="M37" s="291">
        <v>6417</v>
      </c>
      <c r="N37" s="810" t="s">
        <v>109</v>
      </c>
      <c r="O37" s="238">
        <v>6</v>
      </c>
      <c r="P37" s="239">
        <v>157</v>
      </c>
      <c r="Q37" s="249">
        <v>1288</v>
      </c>
      <c r="R37" s="238">
        <v>10</v>
      </c>
      <c r="S37" s="239">
        <v>309</v>
      </c>
      <c r="T37" s="249">
        <v>1811</v>
      </c>
      <c r="U37" s="238">
        <v>1</v>
      </c>
      <c r="V37" s="239">
        <v>1</v>
      </c>
      <c r="W37" s="239">
        <v>300</v>
      </c>
      <c r="X37" s="238">
        <v>8</v>
      </c>
      <c r="Y37" s="239">
        <v>92</v>
      </c>
      <c r="Z37" s="291">
        <v>3973</v>
      </c>
    </row>
    <row r="38" spans="1:29" ht="12.75" customHeight="1" thickBot="1" x14ac:dyDescent="0.25">
      <c r="A38" s="811"/>
      <c r="B38" s="432">
        <v>1</v>
      </c>
      <c r="C38" s="433">
        <v>1</v>
      </c>
      <c r="D38" s="434">
        <v>1</v>
      </c>
      <c r="E38" s="437">
        <v>0.37691000000000002</v>
      </c>
      <c r="F38" s="435">
        <v>0.34656999999999999</v>
      </c>
      <c r="G38" s="436">
        <v>0.28527999999999998</v>
      </c>
      <c r="H38" s="437">
        <v>0.59458</v>
      </c>
      <c r="I38" s="435">
        <v>0.63892000000000004</v>
      </c>
      <c r="J38" s="436">
        <v>0.69567999999999997</v>
      </c>
      <c r="K38" s="437">
        <v>1.1129999999999999E-2</v>
      </c>
      <c r="L38" s="435">
        <v>4.4200000000000003E-3</v>
      </c>
      <c r="M38" s="438">
        <v>8.8599999999999998E-3</v>
      </c>
      <c r="N38" s="811"/>
      <c r="O38" s="437">
        <v>4.1700000000000001E-3</v>
      </c>
      <c r="P38" s="435">
        <v>2.8300000000000001E-3</v>
      </c>
      <c r="Q38" s="436">
        <v>1.7799999999999999E-3</v>
      </c>
      <c r="R38" s="437">
        <v>6.9499999999999996E-3</v>
      </c>
      <c r="S38" s="435">
        <v>5.5799999999999999E-3</v>
      </c>
      <c r="T38" s="436">
        <v>2.5000000000000001E-3</v>
      </c>
      <c r="U38" s="437">
        <v>6.9999999999999999E-4</v>
      </c>
      <c r="V38" s="435">
        <v>2.0000000000000002E-5</v>
      </c>
      <c r="W38" s="435">
        <v>4.0999999999999999E-4</v>
      </c>
      <c r="X38" s="437">
        <v>5.5599999999999998E-3</v>
      </c>
      <c r="Y38" s="435">
        <v>1.66E-3</v>
      </c>
      <c r="Z38" s="438">
        <v>5.4900000000000001E-3</v>
      </c>
    </row>
    <row r="40" spans="1:29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N40" s="707" t="str">
        <f>"Anmerkungen. Datengrundlage: Volkshochschul-Statistik "&amp;Hilfswerte!B1&amp;"; Basis: "&amp;Tabelle1!$C$36&amp;" VHS."</f>
        <v>Anmerkungen. Datengrundlage: Volkshochschul-Statistik 2019; Basis: 869 VHS.</v>
      </c>
      <c r="AA40" s="713"/>
      <c r="AB40" s="713"/>
      <c r="AC40" s="713"/>
    </row>
    <row r="41" spans="1:29" x14ac:dyDescent="0.2">
      <c r="A41"/>
      <c r="B41"/>
      <c r="C41"/>
      <c r="D41"/>
      <c r="E41"/>
      <c r="F41"/>
      <c r="G41"/>
      <c r="H41"/>
      <c r="N41"/>
      <c r="O41"/>
      <c r="P41"/>
      <c r="Q41"/>
      <c r="R41"/>
      <c r="S41"/>
      <c r="T41"/>
      <c r="U41"/>
    </row>
    <row r="42" spans="1:29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N42" s="700" t="s">
        <v>515</v>
      </c>
      <c r="O42" s="701"/>
      <c r="P42" s="701"/>
      <c r="Q42" s="701"/>
      <c r="R42" s="701"/>
      <c r="S42" s="701"/>
      <c r="T42" s="701"/>
      <c r="U42" s="701"/>
    </row>
    <row r="43" spans="1:29" x14ac:dyDescent="0.2">
      <c r="A43" s="700" t="s">
        <v>516</v>
      </c>
      <c r="B43" s="701"/>
      <c r="C43" s="701"/>
      <c r="D43" s="702" t="s">
        <v>503</v>
      </c>
      <c r="F43" s="702"/>
      <c r="G43" s="9"/>
      <c r="H43" s="701"/>
      <c r="N43" s="700" t="s">
        <v>516</v>
      </c>
      <c r="O43" s="701"/>
      <c r="P43" s="701"/>
      <c r="Q43" s="702" t="s">
        <v>503</v>
      </c>
      <c r="S43" s="702"/>
      <c r="T43" s="9"/>
      <c r="U43" s="701"/>
    </row>
    <row r="44" spans="1:29" x14ac:dyDescent="0.2">
      <c r="A44" s="703"/>
      <c r="B44" s="701"/>
      <c r="C44" s="701"/>
      <c r="D44" s="701"/>
      <c r="E44" s="701"/>
      <c r="F44" s="701"/>
      <c r="G44" s="701"/>
      <c r="H44" s="701"/>
      <c r="N44" s="703"/>
      <c r="O44" s="701"/>
      <c r="P44" s="701"/>
      <c r="Q44" s="701"/>
      <c r="R44" s="701"/>
      <c r="S44" s="701"/>
      <c r="T44" s="701"/>
      <c r="U44" s="701"/>
    </row>
    <row r="45" spans="1:29" ht="26.25" customHeigh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N45" s="704" t="s">
        <v>517</v>
      </c>
      <c r="O45" s="701"/>
      <c r="P45" s="701"/>
      <c r="Q45" s="701"/>
      <c r="R45" s="701"/>
      <c r="S45" s="701"/>
      <c r="T45" s="701"/>
      <c r="U45" s="701"/>
    </row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5:A6"/>
    <mergeCell ref="N5:N6"/>
    <mergeCell ref="O3:Q3"/>
    <mergeCell ref="R3:T3"/>
    <mergeCell ref="U3:W3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154" priority="25" stopIfTrue="1" operator="equal">
      <formula>1</formula>
    </cfRule>
  </conditionalFormatting>
  <conditionalFormatting sqref="A6:D6 A8:D8 A10:D10 A12:D12 A14:D14 A16:D16 A18:D18 A20:D20 A22:D22 A24:D24 A26:D26 A28:D28 A30:D30 A32:D32 A34:D34 A36:D36">
    <cfRule type="cellIs" dxfId="153" priority="26" stopIfTrue="1" operator="lessThan">
      <formula>0.0005</formula>
    </cfRule>
  </conditionalFormatting>
  <conditionalFormatting sqref="A5:Z5">
    <cfRule type="cellIs" dxfId="152" priority="12" stopIfTrue="1" operator="equal">
      <formula>0</formula>
    </cfRule>
  </conditionalFormatting>
  <conditionalFormatting sqref="A9:Z9 A11:Z11 A13:Z13 A15:Z15 A17:Z17 A19:Z19 A21:Z21 A23:Z23 A25:Z25 A27:Z27 A29:Z29 A31:Z31 A33:Z33">
    <cfRule type="cellIs" dxfId="151" priority="3" stopIfTrue="1" operator="equal">
      <formula>0</formula>
    </cfRule>
  </conditionalFormatting>
  <conditionalFormatting sqref="A35:Z35 A37:Z37">
    <cfRule type="cellIs" dxfId="150" priority="9" stopIfTrue="1" operator="equal">
      <formula>0</formula>
    </cfRule>
  </conditionalFormatting>
  <conditionalFormatting sqref="E6:M6">
    <cfRule type="cellIs" dxfId="149" priority="18" stopIfTrue="1" operator="equal">
      <formula>0</formula>
    </cfRule>
  </conditionalFormatting>
  <conditionalFormatting sqref="E8:M8">
    <cfRule type="cellIs" dxfId="148" priority="16" stopIfTrue="1" operator="equal">
      <formula>0</formula>
    </cfRule>
  </conditionalFormatting>
  <conditionalFormatting sqref="E10:M10 E12:M12 E14:M14 E16:M16 E18:M18 E20:M20 E22:M22 E24:M24 E26:M26 E28:M28 E30:M30 E32:M32 E34:M34">
    <cfRule type="cellIs" dxfId="147" priority="4" stopIfTrue="1" operator="equal">
      <formula>0</formula>
    </cfRule>
  </conditionalFormatting>
  <conditionalFormatting sqref="E36:M36 E38:M38">
    <cfRule type="cellIs" dxfId="146" priority="13" stopIfTrue="1" operator="equal">
      <formula>0</formula>
    </cfRule>
  </conditionalFormatting>
  <conditionalFormatting sqref="N6 N8 N10 N12 N14 N16 N18 N20 N22 N24 N26 N28 N30 N32 N34 N36">
    <cfRule type="cellIs" dxfId="145" priority="22" stopIfTrue="1" operator="equal">
      <formula>1</formula>
    </cfRule>
    <cfRule type="cellIs" dxfId="144" priority="23" stopIfTrue="1" operator="lessThan">
      <formula>0.0005</formula>
    </cfRule>
  </conditionalFormatting>
  <conditionalFormatting sqref="O6:Z8">
    <cfRule type="cellIs" dxfId="143" priority="10" stopIfTrue="1" operator="equal">
      <formula>0</formula>
    </cfRule>
  </conditionalFormatting>
  <conditionalFormatting sqref="O10:Z10 O12:Z12 O14:Z14 O16:Z16 O18:Z18 O20:Z20 O22:Z22 O24:Z24 O26:Z26 O28:Z28 O30:Z30 O32:Z32 O34:Z34">
    <cfRule type="cellIs" dxfId="142" priority="1" stopIfTrue="1" operator="equal">
      <formula>0</formula>
    </cfRule>
  </conditionalFormatting>
  <conditionalFormatting sqref="O36:Z36 O38:Z38">
    <cfRule type="cellIs" dxfId="141" priority="7" stopIfTrue="1" operator="equal">
      <formula>0</formula>
    </cfRule>
  </conditionalFormatting>
  <conditionalFormatting sqref="AD4">
    <cfRule type="cellIs" dxfId="140" priority="28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39" priority="30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D38 N38 AD38:IV38">
    <cfRule type="cellIs" dxfId="138" priority="29" stopIfTrue="1" operator="lessThan">
      <formula>0.0005</formula>
    </cfRule>
  </conditionalFormatting>
  <hyperlinks>
    <hyperlink ref="D43" r:id="rId1" xr:uid="{4FCB73F9-AD49-4BD0-BDE1-087B42B85CA6}"/>
    <hyperlink ref="D43:F43" r:id="rId2" display="http://dx.doi.org/10.4232/1.14582 " xr:uid="{5E102A4B-BBD0-4974-8378-83A043000B24}"/>
    <hyperlink ref="A45" r:id="rId3" display="Publikation und Tabellen stehen unter der Lizenz CC BY-SA DEED 4.0." xr:uid="{7E79296A-E003-46F6-8F50-D180168F0259}"/>
    <hyperlink ref="Q43" r:id="rId4" xr:uid="{4E85CA3F-2B8C-4501-9BDB-22FD68EE6657}"/>
    <hyperlink ref="Q43:S43" r:id="rId5" display="http://dx.doi.org/10.4232/1.14582 " xr:uid="{07B4E0E1-5EEB-4CA1-BCEA-01FFC056B18F}"/>
    <hyperlink ref="N45" r:id="rId6" display="Publikation und Tabellen stehen unter der Lizenz CC BY-SA DEED 4.0." xr:uid="{D5CAD35D-3B57-49AD-BC4A-653F574335DC}"/>
  </hyperlinks>
  <pageMargins left="0.78740157480314965" right="0.78740157480314965" top="0.98425196850393704" bottom="0.98425196850393704" header="0.51181102362204722" footer="0.51181102362204722"/>
  <pageSetup paperSize="9" scale="67" orientation="portrait" r:id="rId7"/>
  <headerFooter scaleWithDoc="0" alignWithMargins="0"/>
  <colBreaks count="1" manualBreakCount="1">
    <brk id="13" max="44" man="1"/>
  </colBreaks>
  <legacyDrawingHF r:id="rId8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ACD8-E217-4E05-98DE-E778A3B2082B}">
  <dimension ref="A1:AF45"/>
  <sheetViews>
    <sheetView view="pageBreakPreview" zoomScaleNormal="100" zoomScaleSheetLayoutView="100" workbookViewId="0">
      <selection sqref="A1:P1"/>
    </sheetView>
  </sheetViews>
  <sheetFormatPr baseColWidth="10" defaultRowHeight="12.75" x14ac:dyDescent="0.2"/>
  <cols>
    <col min="1" max="1" width="8.7109375" style="24" customWidth="1"/>
    <col min="2" max="16" width="8.28515625" style="24" customWidth="1"/>
    <col min="17" max="17" width="15.42578125" style="24" customWidth="1"/>
    <col min="18" max="29" width="8.28515625" style="24" customWidth="1"/>
    <col min="30" max="30" width="7.85546875" style="24" customWidth="1"/>
    <col min="31" max="32" width="7.140625" style="24" customWidth="1"/>
    <col min="33" max="16384" width="11.42578125" style="24"/>
  </cols>
  <sheetData>
    <row r="1" spans="1:32" ht="59.25" customHeight="1" thickBot="1" x14ac:dyDescent="0.25">
      <c r="A1" s="753" t="str">
        <f>"Tabelle 21: Veranstaltungen für Weiterbildungspersonal (vhs-Mitarbeitende, Kursleitende, ehrenamtlich tätiges Personal), Unterrichtsstunden und Belegungen nach Ländern und Tätigkeitsbereichen " &amp;Hilfswerte!B1</f>
        <v>Tabelle 21: Veranstaltungen für Weiterbildungspersonal (vhs-Mitarbeitende, Kursleitende, ehrenamtlich tätiges Personal), Unterrichtsstunden und Belegungen nach Ländern und Tätigkeitsbereichen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 t="str">
        <f>"noch Tabelle 21: Veranstaltungen für Weiterbildungspersonal (vhs-Mitarbeitende, Kursleitende, ehrenamtlich tätiges Personal), Unterrichtsstunden und Belegungen nach Ländern und Tätigkeitsbereichen " &amp;Hilfswerte!B1</f>
        <v>noch Tabelle 21: Veranstaltungen für Weiterbildungspersonal (vhs-Mitarbeitende, Kursleitende, ehrenamtlich tätiges Personal), Unterrichtsstunden und Belegungen nach Ländern und Tätigkeitsbereichen 2019</v>
      </c>
      <c r="R1" s="753"/>
      <c r="S1" s="753"/>
      <c r="T1" s="753"/>
      <c r="U1" s="753"/>
      <c r="V1" s="753"/>
      <c r="W1" s="753"/>
      <c r="X1" s="753"/>
      <c r="Y1" s="753"/>
      <c r="Z1" s="753"/>
      <c r="AA1" s="753"/>
      <c r="AB1" s="753"/>
      <c r="AC1" s="753"/>
      <c r="AD1" s="54"/>
      <c r="AE1" s="54"/>
      <c r="AF1" s="54"/>
    </row>
    <row r="2" spans="1:32" ht="25.5" customHeight="1" x14ac:dyDescent="0.2">
      <c r="A2" s="1069" t="s">
        <v>14</v>
      </c>
      <c r="B2" s="1056" t="s">
        <v>28</v>
      </c>
      <c r="C2" s="1057"/>
      <c r="D2" s="1058"/>
      <c r="E2" s="837" t="s">
        <v>491</v>
      </c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40"/>
      <c r="Q2" s="1069" t="s">
        <v>14</v>
      </c>
      <c r="R2" s="837" t="s">
        <v>491</v>
      </c>
      <c r="S2" s="838"/>
      <c r="T2" s="838"/>
      <c r="U2" s="838"/>
      <c r="V2" s="838"/>
      <c r="W2" s="838"/>
      <c r="X2" s="838"/>
      <c r="Y2" s="838"/>
      <c r="Z2" s="843"/>
      <c r="AA2" s="1057" t="s">
        <v>490</v>
      </c>
      <c r="AB2" s="1057"/>
      <c r="AC2" s="1073"/>
    </row>
    <row r="3" spans="1:32" ht="54" customHeight="1" x14ac:dyDescent="0.2">
      <c r="A3" s="1070"/>
      <c r="B3" s="1059"/>
      <c r="C3" s="1060"/>
      <c r="D3" s="1072"/>
      <c r="E3" s="1037" t="s">
        <v>113</v>
      </c>
      <c r="F3" s="1037"/>
      <c r="G3" s="1037"/>
      <c r="H3" s="1037" t="s">
        <v>137</v>
      </c>
      <c r="I3" s="1037"/>
      <c r="J3" s="1037"/>
      <c r="K3" s="1037" t="s">
        <v>21</v>
      </c>
      <c r="L3" s="1037"/>
      <c r="M3" s="1037"/>
      <c r="N3" s="1037" t="s">
        <v>22</v>
      </c>
      <c r="O3" s="1037"/>
      <c r="P3" s="1075"/>
      <c r="Q3" s="1070"/>
      <c r="R3" s="1038" t="s">
        <v>421</v>
      </c>
      <c r="S3" s="1042"/>
      <c r="T3" s="1041"/>
      <c r="U3" s="1038" t="s">
        <v>433</v>
      </c>
      <c r="V3" s="1042"/>
      <c r="W3" s="1041"/>
      <c r="X3" s="1038" t="s">
        <v>43</v>
      </c>
      <c r="Y3" s="1042"/>
      <c r="Z3" s="1041"/>
      <c r="AA3" s="1060"/>
      <c r="AB3" s="1060"/>
      <c r="AC3" s="1074"/>
    </row>
    <row r="4" spans="1:32" ht="41.25" customHeight="1" x14ac:dyDescent="0.2">
      <c r="A4" s="1071"/>
      <c r="B4" s="114" t="s">
        <v>332</v>
      </c>
      <c r="C4" s="114" t="s">
        <v>44</v>
      </c>
      <c r="D4" s="115" t="s">
        <v>333</v>
      </c>
      <c r="E4" s="116" t="s">
        <v>332</v>
      </c>
      <c r="F4" s="114" t="s">
        <v>44</v>
      </c>
      <c r="G4" s="115" t="s">
        <v>333</v>
      </c>
      <c r="H4" s="114" t="s">
        <v>332</v>
      </c>
      <c r="I4" s="114" t="s">
        <v>44</v>
      </c>
      <c r="J4" s="115" t="s">
        <v>333</v>
      </c>
      <c r="K4" s="114" t="s">
        <v>332</v>
      </c>
      <c r="L4" s="114" t="s">
        <v>44</v>
      </c>
      <c r="M4" s="115" t="s">
        <v>333</v>
      </c>
      <c r="N4" s="114" t="s">
        <v>332</v>
      </c>
      <c r="O4" s="114" t="s">
        <v>44</v>
      </c>
      <c r="P4" s="117" t="s">
        <v>333</v>
      </c>
      <c r="Q4" s="1070"/>
      <c r="R4" s="114" t="s">
        <v>332</v>
      </c>
      <c r="S4" s="114" t="s">
        <v>44</v>
      </c>
      <c r="T4" s="115" t="s">
        <v>333</v>
      </c>
      <c r="U4" s="114" t="s">
        <v>332</v>
      </c>
      <c r="V4" s="114" t="s">
        <v>44</v>
      </c>
      <c r="W4" s="115" t="s">
        <v>333</v>
      </c>
      <c r="X4" s="114" t="s">
        <v>332</v>
      </c>
      <c r="Y4" s="114" t="s">
        <v>44</v>
      </c>
      <c r="Z4" s="115" t="s">
        <v>333</v>
      </c>
      <c r="AA4" s="48" t="s">
        <v>332</v>
      </c>
      <c r="AB4" s="114" t="s">
        <v>44</v>
      </c>
      <c r="AC4" s="29" t="s">
        <v>333</v>
      </c>
    </row>
    <row r="5" spans="1:32" ht="12.75" customHeight="1" x14ac:dyDescent="0.2">
      <c r="A5" s="1068" t="s">
        <v>79</v>
      </c>
      <c r="B5" s="423">
        <v>524</v>
      </c>
      <c r="C5" s="422">
        <v>2987</v>
      </c>
      <c r="D5" s="294">
        <v>6673</v>
      </c>
      <c r="E5" s="422">
        <v>126</v>
      </c>
      <c r="F5" s="422">
        <v>693</v>
      </c>
      <c r="G5" s="294">
        <v>1976</v>
      </c>
      <c r="H5" s="423">
        <v>13</v>
      </c>
      <c r="I5" s="422">
        <v>70</v>
      </c>
      <c r="J5" s="294">
        <v>164</v>
      </c>
      <c r="K5" s="423">
        <v>36</v>
      </c>
      <c r="L5" s="422">
        <v>219</v>
      </c>
      <c r="M5" s="294">
        <v>408</v>
      </c>
      <c r="N5" s="423">
        <v>89</v>
      </c>
      <c r="O5" s="422">
        <v>373</v>
      </c>
      <c r="P5" s="424">
        <v>1011</v>
      </c>
      <c r="Q5" s="1068" t="s">
        <v>79</v>
      </c>
      <c r="R5" s="422">
        <v>123</v>
      </c>
      <c r="S5" s="422">
        <v>639</v>
      </c>
      <c r="T5" s="294">
        <v>996</v>
      </c>
      <c r="U5" s="423">
        <v>4</v>
      </c>
      <c r="V5" s="422">
        <v>70</v>
      </c>
      <c r="W5" s="294">
        <v>35</v>
      </c>
      <c r="X5" s="423">
        <v>11</v>
      </c>
      <c r="Y5" s="422">
        <v>50</v>
      </c>
      <c r="Z5" s="294">
        <v>134</v>
      </c>
      <c r="AA5" s="423">
        <v>122</v>
      </c>
      <c r="AB5" s="422">
        <v>873</v>
      </c>
      <c r="AC5" s="424">
        <v>1949</v>
      </c>
    </row>
    <row r="6" spans="1:32" ht="12.75" customHeight="1" x14ac:dyDescent="0.2">
      <c r="A6" s="1063"/>
      <c r="B6" s="425">
        <v>1</v>
      </c>
      <c r="C6" s="426">
        <v>1</v>
      </c>
      <c r="D6" s="427">
        <v>1</v>
      </c>
      <c r="E6" s="186">
        <v>0.24046000000000001</v>
      </c>
      <c r="F6" s="186">
        <v>0.23200999999999999</v>
      </c>
      <c r="G6" s="244">
        <v>0.29611999999999999</v>
      </c>
      <c r="H6" s="254">
        <v>2.4809999999999999E-2</v>
      </c>
      <c r="I6" s="186">
        <v>2.3429999999999999E-2</v>
      </c>
      <c r="J6" s="244">
        <v>2.4580000000000001E-2</v>
      </c>
      <c r="K6" s="254">
        <v>6.8699999999999997E-2</v>
      </c>
      <c r="L6" s="186">
        <v>7.3319999999999996E-2</v>
      </c>
      <c r="M6" s="244">
        <v>6.114E-2</v>
      </c>
      <c r="N6" s="254">
        <v>0.16985</v>
      </c>
      <c r="O6" s="186">
        <v>0.12486999999999999</v>
      </c>
      <c r="P6" s="286">
        <v>0.15151000000000001</v>
      </c>
      <c r="Q6" s="1063"/>
      <c r="R6" s="186">
        <v>0.23472999999999999</v>
      </c>
      <c r="S6" s="186">
        <v>0.21393000000000001</v>
      </c>
      <c r="T6" s="244">
        <v>0.14926</v>
      </c>
      <c r="U6" s="254">
        <v>7.6299999999999996E-3</v>
      </c>
      <c r="V6" s="186">
        <v>2.3429999999999999E-2</v>
      </c>
      <c r="W6" s="244">
        <v>5.2500000000000003E-3</v>
      </c>
      <c r="X6" s="254">
        <v>2.0990000000000002E-2</v>
      </c>
      <c r="Y6" s="186">
        <v>1.6740000000000001E-2</v>
      </c>
      <c r="Z6" s="244">
        <v>2.0080000000000001E-2</v>
      </c>
      <c r="AA6" s="254">
        <v>0.23282</v>
      </c>
      <c r="AB6" s="186">
        <v>0.29226999999999997</v>
      </c>
      <c r="AC6" s="286">
        <v>0.29207</v>
      </c>
    </row>
    <row r="7" spans="1:32" ht="12.75" customHeight="1" x14ac:dyDescent="0.2">
      <c r="A7" s="1063" t="s">
        <v>80</v>
      </c>
      <c r="B7" s="245">
        <v>794</v>
      </c>
      <c r="C7" s="236">
        <v>8760</v>
      </c>
      <c r="D7" s="246">
        <v>10548</v>
      </c>
      <c r="E7" s="236">
        <v>183</v>
      </c>
      <c r="F7" s="236">
        <v>1212</v>
      </c>
      <c r="G7" s="246">
        <v>3222</v>
      </c>
      <c r="H7" s="245">
        <v>61</v>
      </c>
      <c r="I7" s="236">
        <v>642</v>
      </c>
      <c r="J7" s="246">
        <v>1389</v>
      </c>
      <c r="K7" s="245">
        <v>173</v>
      </c>
      <c r="L7" s="236">
        <v>1918</v>
      </c>
      <c r="M7" s="246">
        <v>1967</v>
      </c>
      <c r="N7" s="245">
        <v>150</v>
      </c>
      <c r="O7" s="255">
        <v>2710</v>
      </c>
      <c r="P7" s="282">
        <v>1658</v>
      </c>
      <c r="Q7" s="1063" t="s">
        <v>80</v>
      </c>
      <c r="R7" s="236">
        <v>209</v>
      </c>
      <c r="S7" s="236">
        <v>1238</v>
      </c>
      <c r="T7" s="246">
        <v>2128</v>
      </c>
      <c r="U7" s="245">
        <v>6</v>
      </c>
      <c r="V7" s="236">
        <v>746</v>
      </c>
      <c r="W7" s="246">
        <v>69</v>
      </c>
      <c r="X7" s="245">
        <v>9</v>
      </c>
      <c r="Y7" s="236">
        <v>280</v>
      </c>
      <c r="Z7" s="246">
        <v>97</v>
      </c>
      <c r="AA7" s="245">
        <v>3</v>
      </c>
      <c r="AB7" s="255">
        <v>14</v>
      </c>
      <c r="AC7" s="282">
        <v>18</v>
      </c>
    </row>
    <row r="8" spans="1:32" ht="12.75" customHeight="1" x14ac:dyDescent="0.2">
      <c r="A8" s="1063"/>
      <c r="B8" s="425">
        <v>1</v>
      </c>
      <c r="C8" s="426">
        <v>1</v>
      </c>
      <c r="D8" s="427">
        <v>1</v>
      </c>
      <c r="E8" s="186">
        <v>0.23047999999999999</v>
      </c>
      <c r="F8" s="186">
        <v>0.13836000000000001</v>
      </c>
      <c r="G8" s="244">
        <v>0.30546000000000001</v>
      </c>
      <c r="H8" s="254">
        <v>7.6829999999999996E-2</v>
      </c>
      <c r="I8" s="186">
        <v>7.3289999999999994E-2</v>
      </c>
      <c r="J8" s="244">
        <v>0.13167999999999999</v>
      </c>
      <c r="K8" s="254">
        <v>0.21787999999999999</v>
      </c>
      <c r="L8" s="186">
        <v>0.21895000000000001</v>
      </c>
      <c r="M8" s="244">
        <v>0.18648000000000001</v>
      </c>
      <c r="N8" s="254">
        <v>0.18892</v>
      </c>
      <c r="O8" s="186">
        <v>0.30936000000000002</v>
      </c>
      <c r="P8" s="286">
        <v>0.15719</v>
      </c>
      <c r="Q8" s="1063"/>
      <c r="R8" s="186">
        <v>0.26322000000000001</v>
      </c>
      <c r="S8" s="186">
        <v>0.14132</v>
      </c>
      <c r="T8" s="244">
        <v>0.20174</v>
      </c>
      <c r="U8" s="254">
        <v>7.5599999999999999E-3</v>
      </c>
      <c r="V8" s="186">
        <v>8.516E-2</v>
      </c>
      <c r="W8" s="244">
        <v>6.5399999999999998E-3</v>
      </c>
      <c r="X8" s="254">
        <v>1.1339999999999999E-2</v>
      </c>
      <c r="Y8" s="186">
        <v>3.1960000000000002E-2</v>
      </c>
      <c r="Z8" s="244">
        <v>9.1999999999999998E-3</v>
      </c>
      <c r="AA8" s="254">
        <v>3.7799999999999999E-3</v>
      </c>
      <c r="AB8" s="186">
        <v>1.6000000000000001E-3</v>
      </c>
      <c r="AC8" s="286">
        <v>1.7099999999999999E-3</v>
      </c>
    </row>
    <row r="9" spans="1:32" ht="12.75" customHeight="1" x14ac:dyDescent="0.2">
      <c r="A9" s="1063" t="s">
        <v>81</v>
      </c>
      <c r="B9" s="245">
        <v>120</v>
      </c>
      <c r="C9" s="236">
        <v>654</v>
      </c>
      <c r="D9" s="246">
        <v>1149</v>
      </c>
      <c r="E9" s="236">
        <v>29</v>
      </c>
      <c r="F9" s="236">
        <v>150</v>
      </c>
      <c r="G9" s="246">
        <v>372</v>
      </c>
      <c r="H9" s="245">
        <v>14</v>
      </c>
      <c r="I9" s="236">
        <v>55</v>
      </c>
      <c r="J9" s="246">
        <v>135</v>
      </c>
      <c r="K9" s="245">
        <v>7</v>
      </c>
      <c r="L9" s="236">
        <v>57</v>
      </c>
      <c r="M9" s="246">
        <v>58</v>
      </c>
      <c r="N9" s="245">
        <v>26</v>
      </c>
      <c r="O9" s="236">
        <v>165</v>
      </c>
      <c r="P9" s="282">
        <v>282</v>
      </c>
      <c r="Q9" s="1063" t="s">
        <v>81</v>
      </c>
      <c r="R9" s="236">
        <v>44</v>
      </c>
      <c r="S9" s="236">
        <v>227</v>
      </c>
      <c r="T9" s="246">
        <v>302</v>
      </c>
      <c r="U9" s="245">
        <v>0</v>
      </c>
      <c r="V9" s="236">
        <v>0</v>
      </c>
      <c r="W9" s="246">
        <v>0</v>
      </c>
      <c r="X9" s="245">
        <v>0</v>
      </c>
      <c r="Y9" s="236">
        <v>0</v>
      </c>
      <c r="Z9" s="246">
        <v>0</v>
      </c>
      <c r="AA9" s="245">
        <v>0</v>
      </c>
      <c r="AB9" s="236">
        <v>0</v>
      </c>
      <c r="AC9" s="282">
        <v>0</v>
      </c>
    </row>
    <row r="10" spans="1:32" ht="12.75" customHeight="1" x14ac:dyDescent="0.2">
      <c r="A10" s="1063"/>
      <c r="B10" s="425">
        <v>1</v>
      </c>
      <c r="C10" s="426">
        <v>1</v>
      </c>
      <c r="D10" s="427">
        <v>1</v>
      </c>
      <c r="E10" s="186">
        <v>0.24167</v>
      </c>
      <c r="F10" s="186">
        <v>0.22936000000000001</v>
      </c>
      <c r="G10" s="244">
        <v>0.32375999999999999</v>
      </c>
      <c r="H10" s="254">
        <v>0.11667</v>
      </c>
      <c r="I10" s="186">
        <v>8.4099999999999994E-2</v>
      </c>
      <c r="J10" s="244">
        <v>0.11749</v>
      </c>
      <c r="K10" s="254">
        <v>5.833E-2</v>
      </c>
      <c r="L10" s="186">
        <v>8.7160000000000001E-2</v>
      </c>
      <c r="M10" s="244">
        <v>5.0479999999999997E-2</v>
      </c>
      <c r="N10" s="254">
        <v>0.21667</v>
      </c>
      <c r="O10" s="186">
        <v>0.25229000000000001</v>
      </c>
      <c r="P10" s="286">
        <v>0.24543000000000001</v>
      </c>
      <c r="Q10" s="1063"/>
      <c r="R10" s="186">
        <v>0.36667</v>
      </c>
      <c r="S10" s="186">
        <v>0.34709000000000001</v>
      </c>
      <c r="T10" s="244">
        <v>0.26284000000000002</v>
      </c>
      <c r="U10" s="254" t="s">
        <v>498</v>
      </c>
      <c r="V10" s="186" t="s">
        <v>498</v>
      </c>
      <c r="W10" s="244" t="s">
        <v>498</v>
      </c>
      <c r="X10" s="254" t="s">
        <v>498</v>
      </c>
      <c r="Y10" s="186" t="s">
        <v>498</v>
      </c>
      <c r="Z10" s="244" t="s">
        <v>498</v>
      </c>
      <c r="AA10" s="254" t="s">
        <v>498</v>
      </c>
      <c r="AB10" s="186" t="s">
        <v>498</v>
      </c>
      <c r="AC10" s="286" t="s">
        <v>498</v>
      </c>
    </row>
    <row r="11" spans="1:32" ht="12.75" customHeight="1" x14ac:dyDescent="0.2">
      <c r="A11" s="1063" t="s">
        <v>82</v>
      </c>
      <c r="B11" s="245">
        <v>33</v>
      </c>
      <c r="C11" s="236">
        <v>85</v>
      </c>
      <c r="D11" s="246">
        <v>291</v>
      </c>
      <c r="E11" s="236">
        <v>9</v>
      </c>
      <c r="F11" s="236">
        <v>26</v>
      </c>
      <c r="G11" s="246">
        <v>135</v>
      </c>
      <c r="H11" s="245">
        <v>3</v>
      </c>
      <c r="I11" s="236">
        <v>6</v>
      </c>
      <c r="J11" s="246">
        <v>15</v>
      </c>
      <c r="K11" s="245">
        <v>1</v>
      </c>
      <c r="L11" s="236">
        <v>4</v>
      </c>
      <c r="M11" s="246">
        <v>4</v>
      </c>
      <c r="N11" s="245">
        <v>7</v>
      </c>
      <c r="O11" s="236">
        <v>19</v>
      </c>
      <c r="P11" s="282">
        <v>48</v>
      </c>
      <c r="Q11" s="1063" t="s">
        <v>82</v>
      </c>
      <c r="R11" s="236">
        <v>12</v>
      </c>
      <c r="S11" s="236">
        <v>27</v>
      </c>
      <c r="T11" s="246">
        <v>84</v>
      </c>
      <c r="U11" s="245">
        <v>0</v>
      </c>
      <c r="V11" s="236">
        <v>0</v>
      </c>
      <c r="W11" s="246">
        <v>0</v>
      </c>
      <c r="X11" s="245">
        <v>1</v>
      </c>
      <c r="Y11" s="236">
        <v>3</v>
      </c>
      <c r="Z11" s="246">
        <v>5</v>
      </c>
      <c r="AA11" s="245">
        <v>0</v>
      </c>
      <c r="AB11" s="236">
        <v>0</v>
      </c>
      <c r="AC11" s="282">
        <v>0</v>
      </c>
    </row>
    <row r="12" spans="1:32" ht="12.75" customHeight="1" x14ac:dyDescent="0.2">
      <c r="A12" s="1063"/>
      <c r="B12" s="425">
        <v>1</v>
      </c>
      <c r="C12" s="426">
        <v>1</v>
      </c>
      <c r="D12" s="427">
        <v>1</v>
      </c>
      <c r="E12" s="186">
        <v>0.27272999999999997</v>
      </c>
      <c r="F12" s="186">
        <v>0.30587999999999999</v>
      </c>
      <c r="G12" s="244">
        <v>0.46392</v>
      </c>
      <c r="H12" s="254">
        <v>9.0910000000000005E-2</v>
      </c>
      <c r="I12" s="186">
        <v>7.059E-2</v>
      </c>
      <c r="J12" s="244">
        <v>5.1549999999999999E-2</v>
      </c>
      <c r="K12" s="254">
        <v>3.0300000000000001E-2</v>
      </c>
      <c r="L12" s="186">
        <v>4.7059999999999998E-2</v>
      </c>
      <c r="M12" s="244">
        <v>1.375E-2</v>
      </c>
      <c r="N12" s="254">
        <v>0.21212</v>
      </c>
      <c r="O12" s="186">
        <v>0.22353000000000001</v>
      </c>
      <c r="P12" s="286">
        <v>0.16495000000000001</v>
      </c>
      <c r="Q12" s="1063"/>
      <c r="R12" s="186">
        <v>0.36364000000000002</v>
      </c>
      <c r="S12" s="186">
        <v>0.31764999999999999</v>
      </c>
      <c r="T12" s="244">
        <v>0.28866000000000003</v>
      </c>
      <c r="U12" s="254" t="s">
        <v>498</v>
      </c>
      <c r="V12" s="186" t="s">
        <v>498</v>
      </c>
      <c r="W12" s="244" t="s">
        <v>498</v>
      </c>
      <c r="X12" s="254">
        <v>3.0300000000000001E-2</v>
      </c>
      <c r="Y12" s="186">
        <v>3.5290000000000002E-2</v>
      </c>
      <c r="Z12" s="244">
        <v>1.7180000000000001E-2</v>
      </c>
      <c r="AA12" s="254" t="s">
        <v>498</v>
      </c>
      <c r="AB12" s="186" t="s">
        <v>498</v>
      </c>
      <c r="AC12" s="286" t="s">
        <v>498</v>
      </c>
    </row>
    <row r="13" spans="1:32" ht="12.75" customHeight="1" x14ac:dyDescent="0.2">
      <c r="A13" s="1063" t="s">
        <v>83</v>
      </c>
      <c r="B13" s="245">
        <v>8</v>
      </c>
      <c r="C13" s="236">
        <v>89</v>
      </c>
      <c r="D13" s="246">
        <v>78</v>
      </c>
      <c r="E13" s="236">
        <v>0</v>
      </c>
      <c r="F13" s="236">
        <v>0</v>
      </c>
      <c r="G13" s="246">
        <v>0</v>
      </c>
      <c r="H13" s="245">
        <v>0</v>
      </c>
      <c r="I13" s="236">
        <v>0</v>
      </c>
      <c r="J13" s="246">
        <v>0</v>
      </c>
      <c r="K13" s="245">
        <v>0</v>
      </c>
      <c r="L13" s="236">
        <v>0</v>
      </c>
      <c r="M13" s="246">
        <v>0</v>
      </c>
      <c r="N13" s="245">
        <v>8</v>
      </c>
      <c r="O13" s="236">
        <v>89</v>
      </c>
      <c r="P13" s="282">
        <v>78</v>
      </c>
      <c r="Q13" s="1063" t="s">
        <v>83</v>
      </c>
      <c r="R13" s="236">
        <v>0</v>
      </c>
      <c r="S13" s="236">
        <v>0</v>
      </c>
      <c r="T13" s="246">
        <v>0</v>
      </c>
      <c r="U13" s="245">
        <v>0</v>
      </c>
      <c r="V13" s="236">
        <v>0</v>
      </c>
      <c r="W13" s="246">
        <v>0</v>
      </c>
      <c r="X13" s="245">
        <v>0</v>
      </c>
      <c r="Y13" s="236">
        <v>0</v>
      </c>
      <c r="Z13" s="246">
        <v>0</v>
      </c>
      <c r="AA13" s="245">
        <v>0</v>
      </c>
      <c r="AB13" s="236">
        <v>0</v>
      </c>
      <c r="AC13" s="282">
        <v>0</v>
      </c>
    </row>
    <row r="14" spans="1:32" ht="12.75" customHeight="1" x14ac:dyDescent="0.2">
      <c r="A14" s="1063"/>
      <c r="B14" s="425">
        <v>1</v>
      </c>
      <c r="C14" s="426">
        <v>1</v>
      </c>
      <c r="D14" s="427">
        <v>1</v>
      </c>
      <c r="E14" s="186" t="s">
        <v>498</v>
      </c>
      <c r="F14" s="186" t="s">
        <v>498</v>
      </c>
      <c r="G14" s="244" t="s">
        <v>498</v>
      </c>
      <c r="H14" s="254" t="s">
        <v>498</v>
      </c>
      <c r="I14" s="186" t="s">
        <v>498</v>
      </c>
      <c r="J14" s="244" t="s">
        <v>498</v>
      </c>
      <c r="K14" s="254" t="s">
        <v>498</v>
      </c>
      <c r="L14" s="186" t="s">
        <v>498</v>
      </c>
      <c r="M14" s="244" t="s">
        <v>498</v>
      </c>
      <c r="N14" s="254">
        <v>1</v>
      </c>
      <c r="O14" s="186">
        <v>1</v>
      </c>
      <c r="P14" s="286">
        <v>1</v>
      </c>
      <c r="Q14" s="1063"/>
      <c r="R14" s="186" t="s">
        <v>498</v>
      </c>
      <c r="S14" s="186" t="s">
        <v>498</v>
      </c>
      <c r="T14" s="244" t="s">
        <v>498</v>
      </c>
      <c r="U14" s="254" t="s">
        <v>498</v>
      </c>
      <c r="V14" s="186" t="s">
        <v>498</v>
      </c>
      <c r="W14" s="244" t="s">
        <v>498</v>
      </c>
      <c r="X14" s="254" t="s">
        <v>498</v>
      </c>
      <c r="Y14" s="186" t="s">
        <v>498</v>
      </c>
      <c r="Z14" s="244" t="s">
        <v>498</v>
      </c>
      <c r="AA14" s="254" t="s">
        <v>498</v>
      </c>
      <c r="AB14" s="186" t="s">
        <v>498</v>
      </c>
      <c r="AC14" s="286" t="s">
        <v>498</v>
      </c>
    </row>
    <row r="15" spans="1:32" ht="12.75" customHeight="1" x14ac:dyDescent="0.2">
      <c r="A15" s="1063" t="s">
        <v>84</v>
      </c>
      <c r="B15" s="245">
        <v>167</v>
      </c>
      <c r="C15" s="236">
        <v>845</v>
      </c>
      <c r="D15" s="246">
        <v>1314</v>
      </c>
      <c r="E15" s="236">
        <v>32</v>
      </c>
      <c r="F15" s="236">
        <v>183</v>
      </c>
      <c r="G15" s="246">
        <v>274</v>
      </c>
      <c r="H15" s="245">
        <v>9</v>
      </c>
      <c r="I15" s="236">
        <v>51</v>
      </c>
      <c r="J15" s="246">
        <v>58</v>
      </c>
      <c r="K15" s="245">
        <v>20</v>
      </c>
      <c r="L15" s="236">
        <v>78</v>
      </c>
      <c r="M15" s="246">
        <v>189</v>
      </c>
      <c r="N15" s="245">
        <v>19</v>
      </c>
      <c r="O15" s="236">
        <v>103</v>
      </c>
      <c r="P15" s="282">
        <v>217</v>
      </c>
      <c r="Q15" s="1063" t="s">
        <v>84</v>
      </c>
      <c r="R15" s="236">
        <v>77</v>
      </c>
      <c r="S15" s="236">
        <v>354</v>
      </c>
      <c r="T15" s="246">
        <v>455</v>
      </c>
      <c r="U15" s="245">
        <v>0</v>
      </c>
      <c r="V15" s="236">
        <v>0</v>
      </c>
      <c r="W15" s="246">
        <v>0</v>
      </c>
      <c r="X15" s="245">
        <v>0</v>
      </c>
      <c r="Y15" s="236">
        <v>0</v>
      </c>
      <c r="Z15" s="246">
        <v>0</v>
      </c>
      <c r="AA15" s="245">
        <v>10</v>
      </c>
      <c r="AB15" s="236">
        <v>76</v>
      </c>
      <c r="AC15" s="282">
        <v>121</v>
      </c>
    </row>
    <row r="16" spans="1:32" ht="12.75" customHeight="1" x14ac:dyDescent="0.2">
      <c r="A16" s="1063"/>
      <c r="B16" s="425">
        <v>1</v>
      </c>
      <c r="C16" s="426">
        <v>1</v>
      </c>
      <c r="D16" s="427">
        <v>1</v>
      </c>
      <c r="E16" s="186">
        <v>0.19162000000000001</v>
      </c>
      <c r="F16" s="186">
        <v>0.21657000000000001</v>
      </c>
      <c r="G16" s="244">
        <v>0.20852000000000001</v>
      </c>
      <c r="H16" s="254">
        <v>5.389E-2</v>
      </c>
      <c r="I16" s="186">
        <v>6.0359999999999997E-2</v>
      </c>
      <c r="J16" s="244">
        <v>4.4139999999999999E-2</v>
      </c>
      <c r="K16" s="254">
        <v>0.11976000000000001</v>
      </c>
      <c r="L16" s="186">
        <v>9.2310000000000003E-2</v>
      </c>
      <c r="M16" s="244">
        <v>0.14384</v>
      </c>
      <c r="N16" s="254">
        <v>0.11377</v>
      </c>
      <c r="O16" s="186">
        <v>0.12189</v>
      </c>
      <c r="P16" s="286">
        <v>0.16514000000000001</v>
      </c>
      <c r="Q16" s="1063"/>
      <c r="R16" s="186">
        <v>0.46107999999999999</v>
      </c>
      <c r="S16" s="186">
        <v>0.41893000000000002</v>
      </c>
      <c r="T16" s="244">
        <v>0.34627000000000002</v>
      </c>
      <c r="U16" s="254" t="s">
        <v>498</v>
      </c>
      <c r="V16" s="186" t="s">
        <v>498</v>
      </c>
      <c r="W16" s="244" t="s">
        <v>498</v>
      </c>
      <c r="X16" s="254" t="s">
        <v>498</v>
      </c>
      <c r="Y16" s="186" t="s">
        <v>498</v>
      </c>
      <c r="Z16" s="244" t="s">
        <v>498</v>
      </c>
      <c r="AA16" s="254">
        <v>5.9880000000000003E-2</v>
      </c>
      <c r="AB16" s="186">
        <v>8.9940000000000006E-2</v>
      </c>
      <c r="AC16" s="286">
        <v>9.2090000000000005E-2</v>
      </c>
    </row>
    <row r="17" spans="1:29" ht="12.75" customHeight="1" x14ac:dyDescent="0.2">
      <c r="A17" s="1063" t="s">
        <v>85</v>
      </c>
      <c r="B17" s="245">
        <v>144</v>
      </c>
      <c r="C17" s="236">
        <v>1863</v>
      </c>
      <c r="D17" s="246">
        <v>1340</v>
      </c>
      <c r="E17" s="236">
        <v>16</v>
      </c>
      <c r="F17" s="236">
        <v>136</v>
      </c>
      <c r="G17" s="246">
        <v>190</v>
      </c>
      <c r="H17" s="245">
        <v>1</v>
      </c>
      <c r="I17" s="236">
        <v>3</v>
      </c>
      <c r="J17" s="246">
        <v>12</v>
      </c>
      <c r="K17" s="245">
        <v>11</v>
      </c>
      <c r="L17" s="236">
        <v>310</v>
      </c>
      <c r="M17" s="246">
        <v>135</v>
      </c>
      <c r="N17" s="245">
        <v>30</v>
      </c>
      <c r="O17" s="236">
        <v>437</v>
      </c>
      <c r="P17" s="282">
        <v>308</v>
      </c>
      <c r="Q17" s="1063" t="s">
        <v>85</v>
      </c>
      <c r="R17" s="236">
        <v>42</v>
      </c>
      <c r="S17" s="236">
        <v>727</v>
      </c>
      <c r="T17" s="246">
        <v>316</v>
      </c>
      <c r="U17" s="245">
        <v>0</v>
      </c>
      <c r="V17" s="236">
        <v>0</v>
      </c>
      <c r="W17" s="246">
        <v>0</v>
      </c>
      <c r="X17" s="245">
        <v>5</v>
      </c>
      <c r="Y17" s="236">
        <v>122</v>
      </c>
      <c r="Z17" s="246">
        <v>51</v>
      </c>
      <c r="AA17" s="245">
        <v>39</v>
      </c>
      <c r="AB17" s="236">
        <v>128</v>
      </c>
      <c r="AC17" s="282">
        <v>328</v>
      </c>
    </row>
    <row r="18" spans="1:29" ht="12.75" customHeight="1" x14ac:dyDescent="0.2">
      <c r="A18" s="1063"/>
      <c r="B18" s="425">
        <v>1</v>
      </c>
      <c r="C18" s="426">
        <v>1</v>
      </c>
      <c r="D18" s="427">
        <v>1</v>
      </c>
      <c r="E18" s="186">
        <v>0.11111</v>
      </c>
      <c r="F18" s="186">
        <v>7.2999999999999995E-2</v>
      </c>
      <c r="G18" s="244">
        <v>0.14179</v>
      </c>
      <c r="H18" s="254">
        <v>6.94E-3</v>
      </c>
      <c r="I18" s="186">
        <v>1.6100000000000001E-3</v>
      </c>
      <c r="J18" s="244">
        <v>8.9599999999999992E-3</v>
      </c>
      <c r="K18" s="254">
        <v>7.639E-2</v>
      </c>
      <c r="L18" s="186">
        <v>0.16639999999999999</v>
      </c>
      <c r="M18" s="244">
        <v>0.10075000000000001</v>
      </c>
      <c r="N18" s="254">
        <v>0.20832999999999999</v>
      </c>
      <c r="O18" s="186">
        <v>0.23457</v>
      </c>
      <c r="P18" s="286">
        <v>0.22985</v>
      </c>
      <c r="Q18" s="1063"/>
      <c r="R18" s="186">
        <v>0.29166999999999998</v>
      </c>
      <c r="S18" s="186">
        <v>0.39023000000000002</v>
      </c>
      <c r="T18" s="244">
        <v>0.23582</v>
      </c>
      <c r="U18" s="254" t="s">
        <v>498</v>
      </c>
      <c r="V18" s="186" t="s">
        <v>498</v>
      </c>
      <c r="W18" s="244" t="s">
        <v>498</v>
      </c>
      <c r="X18" s="254">
        <v>3.4720000000000001E-2</v>
      </c>
      <c r="Y18" s="186">
        <v>6.5490000000000007E-2</v>
      </c>
      <c r="Z18" s="244">
        <v>3.8059999999999997E-2</v>
      </c>
      <c r="AA18" s="254">
        <v>0.27083000000000002</v>
      </c>
      <c r="AB18" s="186">
        <v>6.8709999999999993E-2</v>
      </c>
      <c r="AC18" s="286">
        <v>0.24478</v>
      </c>
    </row>
    <row r="19" spans="1:29" ht="12.75" customHeight="1" x14ac:dyDescent="0.2">
      <c r="A19" s="1063" t="s">
        <v>86</v>
      </c>
      <c r="B19" s="245">
        <v>21</v>
      </c>
      <c r="C19" s="236">
        <v>73</v>
      </c>
      <c r="D19" s="246">
        <v>268</v>
      </c>
      <c r="E19" s="236">
        <v>15</v>
      </c>
      <c r="F19" s="236">
        <v>55</v>
      </c>
      <c r="G19" s="246">
        <v>200</v>
      </c>
      <c r="H19" s="245">
        <v>0</v>
      </c>
      <c r="I19" s="236">
        <v>0</v>
      </c>
      <c r="J19" s="246">
        <v>0</v>
      </c>
      <c r="K19" s="245">
        <v>0</v>
      </c>
      <c r="L19" s="236">
        <v>0</v>
      </c>
      <c r="M19" s="246">
        <v>0</v>
      </c>
      <c r="N19" s="245">
        <v>0</v>
      </c>
      <c r="O19" s="255">
        <v>0</v>
      </c>
      <c r="P19" s="282">
        <v>0</v>
      </c>
      <c r="Q19" s="1063" t="s">
        <v>86</v>
      </c>
      <c r="R19" s="236">
        <v>6</v>
      </c>
      <c r="S19" s="236">
        <v>18</v>
      </c>
      <c r="T19" s="246">
        <v>68</v>
      </c>
      <c r="U19" s="245">
        <v>0</v>
      </c>
      <c r="V19" s="236">
        <v>0</v>
      </c>
      <c r="W19" s="246">
        <v>0</v>
      </c>
      <c r="X19" s="245">
        <v>0</v>
      </c>
      <c r="Y19" s="236">
        <v>0</v>
      </c>
      <c r="Z19" s="246">
        <v>0</v>
      </c>
      <c r="AA19" s="245">
        <v>0</v>
      </c>
      <c r="AB19" s="255">
        <v>0</v>
      </c>
      <c r="AC19" s="282">
        <v>0</v>
      </c>
    </row>
    <row r="20" spans="1:29" ht="12.75" customHeight="1" x14ac:dyDescent="0.2">
      <c r="A20" s="1063"/>
      <c r="B20" s="425">
        <v>1</v>
      </c>
      <c r="C20" s="426">
        <v>1</v>
      </c>
      <c r="D20" s="427">
        <v>1</v>
      </c>
      <c r="E20" s="186">
        <v>0.71428999999999998</v>
      </c>
      <c r="F20" s="186">
        <v>0.75341999999999998</v>
      </c>
      <c r="G20" s="244">
        <v>0.74626999999999999</v>
      </c>
      <c r="H20" s="254" t="s">
        <v>498</v>
      </c>
      <c r="I20" s="186" t="s">
        <v>498</v>
      </c>
      <c r="J20" s="244" t="s">
        <v>498</v>
      </c>
      <c r="K20" s="254" t="s">
        <v>498</v>
      </c>
      <c r="L20" s="186" t="s">
        <v>498</v>
      </c>
      <c r="M20" s="244" t="s">
        <v>498</v>
      </c>
      <c r="N20" s="254" t="s">
        <v>498</v>
      </c>
      <c r="O20" s="186" t="s">
        <v>498</v>
      </c>
      <c r="P20" s="286" t="s">
        <v>498</v>
      </c>
      <c r="Q20" s="1063"/>
      <c r="R20" s="186">
        <v>0.28571000000000002</v>
      </c>
      <c r="S20" s="186">
        <v>0.24657999999999999</v>
      </c>
      <c r="T20" s="244">
        <v>0.25373000000000001</v>
      </c>
      <c r="U20" s="254" t="s">
        <v>498</v>
      </c>
      <c r="V20" s="186" t="s">
        <v>498</v>
      </c>
      <c r="W20" s="244" t="s">
        <v>498</v>
      </c>
      <c r="X20" s="254" t="s">
        <v>498</v>
      </c>
      <c r="Y20" s="186" t="s">
        <v>498</v>
      </c>
      <c r="Z20" s="244" t="s">
        <v>498</v>
      </c>
      <c r="AA20" s="254" t="s">
        <v>498</v>
      </c>
      <c r="AB20" s="186" t="s">
        <v>498</v>
      </c>
      <c r="AC20" s="286" t="s">
        <v>498</v>
      </c>
    </row>
    <row r="21" spans="1:29" ht="12.75" customHeight="1" x14ac:dyDescent="0.2">
      <c r="A21" s="1063" t="s">
        <v>87</v>
      </c>
      <c r="B21" s="245">
        <v>138</v>
      </c>
      <c r="C21" s="236">
        <v>1233</v>
      </c>
      <c r="D21" s="246">
        <v>1489</v>
      </c>
      <c r="E21" s="236">
        <v>32</v>
      </c>
      <c r="F21" s="236">
        <v>317</v>
      </c>
      <c r="G21" s="246">
        <v>404</v>
      </c>
      <c r="H21" s="245">
        <v>5</v>
      </c>
      <c r="I21" s="236">
        <v>31</v>
      </c>
      <c r="J21" s="246">
        <v>35</v>
      </c>
      <c r="K21" s="245">
        <v>11</v>
      </c>
      <c r="L21" s="236">
        <v>80</v>
      </c>
      <c r="M21" s="246">
        <v>61</v>
      </c>
      <c r="N21" s="245">
        <v>21</v>
      </c>
      <c r="O21" s="236">
        <v>109</v>
      </c>
      <c r="P21" s="282">
        <v>268</v>
      </c>
      <c r="Q21" s="1063" t="s">
        <v>87</v>
      </c>
      <c r="R21" s="236">
        <v>30</v>
      </c>
      <c r="S21" s="236">
        <v>515</v>
      </c>
      <c r="T21" s="246">
        <v>267</v>
      </c>
      <c r="U21" s="245">
        <v>11</v>
      </c>
      <c r="V21" s="236">
        <v>40</v>
      </c>
      <c r="W21" s="246">
        <v>100</v>
      </c>
      <c r="X21" s="245">
        <v>7</v>
      </c>
      <c r="Y21" s="236">
        <v>38</v>
      </c>
      <c r="Z21" s="246">
        <v>77</v>
      </c>
      <c r="AA21" s="245">
        <v>21</v>
      </c>
      <c r="AB21" s="236">
        <v>103</v>
      </c>
      <c r="AC21" s="282">
        <v>277</v>
      </c>
    </row>
    <row r="22" spans="1:29" ht="12.75" customHeight="1" x14ac:dyDescent="0.2">
      <c r="A22" s="1063"/>
      <c r="B22" s="425">
        <v>1</v>
      </c>
      <c r="C22" s="426">
        <v>1</v>
      </c>
      <c r="D22" s="427">
        <v>1</v>
      </c>
      <c r="E22" s="186">
        <v>0.23188</v>
      </c>
      <c r="F22" s="186">
        <v>0.2571</v>
      </c>
      <c r="G22" s="244">
        <v>0.27132000000000001</v>
      </c>
      <c r="H22" s="254">
        <v>3.6229999999999998E-2</v>
      </c>
      <c r="I22" s="186">
        <v>2.5139999999999999E-2</v>
      </c>
      <c r="J22" s="244">
        <v>2.351E-2</v>
      </c>
      <c r="K22" s="254">
        <v>7.9710000000000003E-2</v>
      </c>
      <c r="L22" s="186">
        <v>6.4879999999999993E-2</v>
      </c>
      <c r="M22" s="244">
        <v>4.0969999999999999E-2</v>
      </c>
      <c r="N22" s="254">
        <v>0.15217</v>
      </c>
      <c r="O22" s="186">
        <v>8.8400000000000006E-2</v>
      </c>
      <c r="P22" s="286">
        <v>0.17999000000000001</v>
      </c>
      <c r="Q22" s="1063"/>
      <c r="R22" s="186">
        <v>0.21739</v>
      </c>
      <c r="S22" s="186">
        <v>0.41768</v>
      </c>
      <c r="T22" s="244">
        <v>0.17931</v>
      </c>
      <c r="U22" s="254">
        <v>7.9710000000000003E-2</v>
      </c>
      <c r="V22" s="186">
        <v>3.2439999999999997E-2</v>
      </c>
      <c r="W22" s="244">
        <v>6.7159999999999997E-2</v>
      </c>
      <c r="X22" s="254">
        <v>5.0720000000000001E-2</v>
      </c>
      <c r="Y22" s="186">
        <v>3.082E-2</v>
      </c>
      <c r="Z22" s="244">
        <v>5.1709999999999999E-2</v>
      </c>
      <c r="AA22" s="254">
        <v>0.15217</v>
      </c>
      <c r="AB22" s="186">
        <v>8.3540000000000003E-2</v>
      </c>
      <c r="AC22" s="286">
        <v>0.18603</v>
      </c>
    </row>
    <row r="23" spans="1:29" ht="12.75" customHeight="1" x14ac:dyDescent="0.2">
      <c r="A23" s="1063" t="s">
        <v>88</v>
      </c>
      <c r="B23" s="245">
        <v>234</v>
      </c>
      <c r="C23" s="236">
        <v>1358</v>
      </c>
      <c r="D23" s="246">
        <v>2434</v>
      </c>
      <c r="E23" s="236">
        <v>16</v>
      </c>
      <c r="F23" s="236">
        <v>61</v>
      </c>
      <c r="G23" s="246">
        <v>209</v>
      </c>
      <c r="H23" s="245">
        <v>5</v>
      </c>
      <c r="I23" s="236">
        <v>20</v>
      </c>
      <c r="J23" s="246">
        <v>58</v>
      </c>
      <c r="K23" s="245">
        <v>12</v>
      </c>
      <c r="L23" s="236">
        <v>78</v>
      </c>
      <c r="M23" s="246">
        <v>167</v>
      </c>
      <c r="N23" s="245">
        <v>38</v>
      </c>
      <c r="O23" s="236">
        <v>164</v>
      </c>
      <c r="P23" s="282">
        <v>386</v>
      </c>
      <c r="Q23" s="1063" t="s">
        <v>88</v>
      </c>
      <c r="R23" s="236">
        <v>151</v>
      </c>
      <c r="S23" s="236">
        <v>987</v>
      </c>
      <c r="T23" s="246">
        <v>1496</v>
      </c>
      <c r="U23" s="245">
        <v>1</v>
      </c>
      <c r="V23" s="236">
        <v>3</v>
      </c>
      <c r="W23" s="246">
        <v>5</v>
      </c>
      <c r="X23" s="245">
        <v>2</v>
      </c>
      <c r="Y23" s="236">
        <v>4</v>
      </c>
      <c r="Z23" s="246">
        <v>6</v>
      </c>
      <c r="AA23" s="245">
        <v>9</v>
      </c>
      <c r="AB23" s="236">
        <v>41</v>
      </c>
      <c r="AC23" s="282">
        <v>107</v>
      </c>
    </row>
    <row r="24" spans="1:29" ht="12.75" customHeight="1" x14ac:dyDescent="0.2">
      <c r="A24" s="1063"/>
      <c r="B24" s="425">
        <v>1</v>
      </c>
      <c r="C24" s="426">
        <v>1</v>
      </c>
      <c r="D24" s="427">
        <v>1</v>
      </c>
      <c r="E24" s="186">
        <v>6.8379999999999996E-2</v>
      </c>
      <c r="F24" s="186">
        <v>4.4920000000000002E-2</v>
      </c>
      <c r="G24" s="244">
        <v>8.5870000000000002E-2</v>
      </c>
      <c r="H24" s="254">
        <v>2.137E-2</v>
      </c>
      <c r="I24" s="186">
        <v>1.473E-2</v>
      </c>
      <c r="J24" s="244">
        <v>2.383E-2</v>
      </c>
      <c r="K24" s="254">
        <v>5.1279999999999999E-2</v>
      </c>
      <c r="L24" s="186">
        <v>5.7439999999999998E-2</v>
      </c>
      <c r="M24" s="244">
        <v>6.8610000000000004E-2</v>
      </c>
      <c r="N24" s="254">
        <v>0.16239000000000001</v>
      </c>
      <c r="O24" s="186">
        <v>0.12077</v>
      </c>
      <c r="P24" s="286">
        <v>0.15859000000000001</v>
      </c>
      <c r="Q24" s="1063"/>
      <c r="R24" s="186">
        <v>0.64529999999999998</v>
      </c>
      <c r="S24" s="186">
        <v>0.7268</v>
      </c>
      <c r="T24" s="244">
        <v>0.61463000000000001</v>
      </c>
      <c r="U24" s="254">
        <v>4.2700000000000004E-3</v>
      </c>
      <c r="V24" s="186">
        <v>2.2100000000000002E-3</v>
      </c>
      <c r="W24" s="244">
        <v>2.0500000000000002E-3</v>
      </c>
      <c r="X24" s="254">
        <v>8.5500000000000003E-3</v>
      </c>
      <c r="Y24" s="186">
        <v>2.9499999999999999E-3</v>
      </c>
      <c r="Z24" s="244">
        <v>2.47E-3</v>
      </c>
      <c r="AA24" s="254">
        <v>3.8460000000000001E-2</v>
      </c>
      <c r="AB24" s="186">
        <v>3.0190000000000002E-2</v>
      </c>
      <c r="AC24" s="286">
        <v>4.3959999999999999E-2</v>
      </c>
    </row>
    <row r="25" spans="1:29" ht="12.75" customHeight="1" x14ac:dyDescent="0.2">
      <c r="A25" s="1063" t="s">
        <v>89</v>
      </c>
      <c r="B25" s="245">
        <v>67</v>
      </c>
      <c r="C25" s="236">
        <v>371</v>
      </c>
      <c r="D25" s="246">
        <v>847</v>
      </c>
      <c r="E25" s="236">
        <v>2</v>
      </c>
      <c r="F25" s="236">
        <v>7</v>
      </c>
      <c r="G25" s="246">
        <v>40</v>
      </c>
      <c r="H25" s="245">
        <v>0</v>
      </c>
      <c r="I25" s="236">
        <v>0</v>
      </c>
      <c r="J25" s="246">
        <v>0</v>
      </c>
      <c r="K25" s="245">
        <v>10</v>
      </c>
      <c r="L25" s="236">
        <v>88</v>
      </c>
      <c r="M25" s="246">
        <v>114</v>
      </c>
      <c r="N25" s="245">
        <v>18</v>
      </c>
      <c r="O25" s="236">
        <v>92</v>
      </c>
      <c r="P25" s="282">
        <v>243</v>
      </c>
      <c r="Q25" s="1063" t="s">
        <v>89</v>
      </c>
      <c r="R25" s="236">
        <v>21</v>
      </c>
      <c r="S25" s="236">
        <v>102</v>
      </c>
      <c r="T25" s="246">
        <v>171</v>
      </c>
      <c r="U25" s="245">
        <v>0</v>
      </c>
      <c r="V25" s="236">
        <v>0</v>
      </c>
      <c r="W25" s="246">
        <v>0</v>
      </c>
      <c r="X25" s="245">
        <v>0</v>
      </c>
      <c r="Y25" s="236">
        <v>0</v>
      </c>
      <c r="Z25" s="246">
        <v>0</v>
      </c>
      <c r="AA25" s="245">
        <v>16</v>
      </c>
      <c r="AB25" s="236">
        <v>82</v>
      </c>
      <c r="AC25" s="282">
        <v>279</v>
      </c>
    </row>
    <row r="26" spans="1:29" ht="12.75" customHeight="1" x14ac:dyDescent="0.2">
      <c r="A26" s="1063"/>
      <c r="B26" s="425">
        <v>1</v>
      </c>
      <c r="C26" s="426">
        <v>1</v>
      </c>
      <c r="D26" s="427">
        <v>1</v>
      </c>
      <c r="E26" s="186">
        <v>2.9850000000000002E-2</v>
      </c>
      <c r="F26" s="186">
        <v>1.8870000000000001E-2</v>
      </c>
      <c r="G26" s="244">
        <v>4.7230000000000001E-2</v>
      </c>
      <c r="H26" s="254" t="s">
        <v>498</v>
      </c>
      <c r="I26" s="186" t="s">
        <v>498</v>
      </c>
      <c r="J26" s="244" t="s">
        <v>498</v>
      </c>
      <c r="K26" s="254">
        <v>0.14924999999999999</v>
      </c>
      <c r="L26" s="186">
        <v>0.23719999999999999</v>
      </c>
      <c r="M26" s="244">
        <v>0.13458999999999999</v>
      </c>
      <c r="N26" s="254">
        <v>0.26866000000000001</v>
      </c>
      <c r="O26" s="186">
        <v>0.24798000000000001</v>
      </c>
      <c r="P26" s="286">
        <v>0.28688999999999998</v>
      </c>
      <c r="Q26" s="1063"/>
      <c r="R26" s="186">
        <v>0.31342999999999999</v>
      </c>
      <c r="S26" s="186">
        <v>0.27493000000000001</v>
      </c>
      <c r="T26" s="244">
        <v>0.20188999999999999</v>
      </c>
      <c r="U26" s="254" t="s">
        <v>498</v>
      </c>
      <c r="V26" s="186" t="s">
        <v>498</v>
      </c>
      <c r="W26" s="244" t="s">
        <v>498</v>
      </c>
      <c r="X26" s="254" t="s">
        <v>498</v>
      </c>
      <c r="Y26" s="186" t="s">
        <v>498</v>
      </c>
      <c r="Z26" s="244" t="s">
        <v>498</v>
      </c>
      <c r="AA26" s="254">
        <v>0.23880999999999999</v>
      </c>
      <c r="AB26" s="186">
        <v>0.22101999999999999</v>
      </c>
      <c r="AC26" s="286">
        <v>0.32940000000000003</v>
      </c>
    </row>
    <row r="27" spans="1:29" ht="12.75" customHeight="1" x14ac:dyDescent="0.2">
      <c r="A27" s="1063" t="s">
        <v>90</v>
      </c>
      <c r="B27" s="245">
        <v>1</v>
      </c>
      <c r="C27" s="236">
        <v>6</v>
      </c>
      <c r="D27" s="246">
        <v>5</v>
      </c>
      <c r="E27" s="236">
        <v>0</v>
      </c>
      <c r="F27" s="236">
        <v>0</v>
      </c>
      <c r="G27" s="246">
        <v>0</v>
      </c>
      <c r="H27" s="245">
        <v>0</v>
      </c>
      <c r="I27" s="236">
        <v>0</v>
      </c>
      <c r="J27" s="246">
        <v>0</v>
      </c>
      <c r="K27" s="245">
        <v>0</v>
      </c>
      <c r="L27" s="236">
        <v>0</v>
      </c>
      <c r="M27" s="246">
        <v>0</v>
      </c>
      <c r="N27" s="245">
        <v>0</v>
      </c>
      <c r="O27" s="236">
        <v>0</v>
      </c>
      <c r="P27" s="282">
        <v>0</v>
      </c>
      <c r="Q27" s="1063" t="s">
        <v>90</v>
      </c>
      <c r="R27" s="236">
        <v>1</v>
      </c>
      <c r="S27" s="236">
        <v>6</v>
      </c>
      <c r="T27" s="246">
        <v>5</v>
      </c>
      <c r="U27" s="245">
        <v>0</v>
      </c>
      <c r="V27" s="236">
        <v>0</v>
      </c>
      <c r="W27" s="246">
        <v>0</v>
      </c>
      <c r="X27" s="245">
        <v>0</v>
      </c>
      <c r="Y27" s="236">
        <v>0</v>
      </c>
      <c r="Z27" s="246">
        <v>0</v>
      </c>
      <c r="AA27" s="245">
        <v>0</v>
      </c>
      <c r="AB27" s="236">
        <v>0</v>
      </c>
      <c r="AC27" s="282">
        <v>0</v>
      </c>
    </row>
    <row r="28" spans="1:29" ht="12.75" customHeight="1" x14ac:dyDescent="0.2">
      <c r="A28" s="1063"/>
      <c r="B28" s="425">
        <v>1</v>
      </c>
      <c r="C28" s="426">
        <v>1</v>
      </c>
      <c r="D28" s="427">
        <v>1</v>
      </c>
      <c r="E28" s="186" t="s">
        <v>498</v>
      </c>
      <c r="F28" s="186" t="s">
        <v>498</v>
      </c>
      <c r="G28" s="244" t="s">
        <v>498</v>
      </c>
      <c r="H28" s="254" t="s">
        <v>498</v>
      </c>
      <c r="I28" s="186" t="s">
        <v>498</v>
      </c>
      <c r="J28" s="244" t="s">
        <v>498</v>
      </c>
      <c r="K28" s="254" t="s">
        <v>498</v>
      </c>
      <c r="L28" s="186" t="s">
        <v>498</v>
      </c>
      <c r="M28" s="244" t="s">
        <v>498</v>
      </c>
      <c r="N28" s="254" t="s">
        <v>498</v>
      </c>
      <c r="O28" s="186" t="s">
        <v>498</v>
      </c>
      <c r="P28" s="286" t="s">
        <v>498</v>
      </c>
      <c r="Q28" s="1063"/>
      <c r="R28" s="186">
        <v>1</v>
      </c>
      <c r="S28" s="186">
        <v>1</v>
      </c>
      <c r="T28" s="244">
        <v>1</v>
      </c>
      <c r="U28" s="254" t="s">
        <v>498</v>
      </c>
      <c r="V28" s="186" t="s">
        <v>498</v>
      </c>
      <c r="W28" s="244" t="s">
        <v>498</v>
      </c>
      <c r="X28" s="254" t="s">
        <v>498</v>
      </c>
      <c r="Y28" s="186" t="s">
        <v>498</v>
      </c>
      <c r="Z28" s="244" t="s">
        <v>498</v>
      </c>
      <c r="AA28" s="254" t="s">
        <v>498</v>
      </c>
      <c r="AB28" s="186" t="s">
        <v>498</v>
      </c>
      <c r="AC28" s="286" t="s">
        <v>498</v>
      </c>
    </row>
    <row r="29" spans="1:29" ht="12.75" customHeight="1" x14ac:dyDescent="0.2">
      <c r="A29" s="1063" t="s">
        <v>91</v>
      </c>
      <c r="B29" s="245">
        <v>14</v>
      </c>
      <c r="C29" s="236">
        <v>110</v>
      </c>
      <c r="D29" s="246">
        <v>194</v>
      </c>
      <c r="E29" s="236">
        <v>3</v>
      </c>
      <c r="F29" s="236">
        <v>8</v>
      </c>
      <c r="G29" s="246">
        <v>32</v>
      </c>
      <c r="H29" s="245">
        <v>0</v>
      </c>
      <c r="I29" s="236">
        <v>0</v>
      </c>
      <c r="J29" s="246">
        <v>0</v>
      </c>
      <c r="K29" s="245">
        <v>0</v>
      </c>
      <c r="L29" s="236">
        <v>0</v>
      </c>
      <c r="M29" s="246">
        <v>0</v>
      </c>
      <c r="N29" s="245">
        <v>0</v>
      </c>
      <c r="O29" s="236">
        <v>0</v>
      </c>
      <c r="P29" s="282">
        <v>0</v>
      </c>
      <c r="Q29" s="1063" t="s">
        <v>91</v>
      </c>
      <c r="R29" s="236">
        <v>3</v>
      </c>
      <c r="S29" s="236">
        <v>55</v>
      </c>
      <c r="T29" s="246">
        <v>27</v>
      </c>
      <c r="U29" s="245">
        <v>0</v>
      </c>
      <c r="V29" s="236">
        <v>0</v>
      </c>
      <c r="W29" s="246">
        <v>0</v>
      </c>
      <c r="X29" s="245">
        <v>1</v>
      </c>
      <c r="Y29" s="236">
        <v>8</v>
      </c>
      <c r="Z29" s="246">
        <v>5</v>
      </c>
      <c r="AA29" s="245">
        <v>7</v>
      </c>
      <c r="AB29" s="236">
        <v>39</v>
      </c>
      <c r="AC29" s="282">
        <v>130</v>
      </c>
    </row>
    <row r="30" spans="1:29" ht="12.75" customHeight="1" x14ac:dyDescent="0.2">
      <c r="A30" s="1063"/>
      <c r="B30" s="425">
        <v>1</v>
      </c>
      <c r="C30" s="426">
        <v>1</v>
      </c>
      <c r="D30" s="427">
        <v>1</v>
      </c>
      <c r="E30" s="186">
        <v>0.21429000000000001</v>
      </c>
      <c r="F30" s="186">
        <v>7.2730000000000003E-2</v>
      </c>
      <c r="G30" s="244">
        <v>0.16495000000000001</v>
      </c>
      <c r="H30" s="254" t="s">
        <v>498</v>
      </c>
      <c r="I30" s="186" t="s">
        <v>498</v>
      </c>
      <c r="J30" s="244" t="s">
        <v>498</v>
      </c>
      <c r="K30" s="254" t="s">
        <v>498</v>
      </c>
      <c r="L30" s="186" t="s">
        <v>498</v>
      </c>
      <c r="M30" s="244" t="s">
        <v>498</v>
      </c>
      <c r="N30" s="254" t="s">
        <v>498</v>
      </c>
      <c r="O30" s="186" t="s">
        <v>498</v>
      </c>
      <c r="P30" s="286" t="s">
        <v>498</v>
      </c>
      <c r="Q30" s="1063"/>
      <c r="R30" s="186">
        <v>0.21429000000000001</v>
      </c>
      <c r="S30" s="186">
        <v>0.5</v>
      </c>
      <c r="T30" s="244">
        <v>0.13918</v>
      </c>
      <c r="U30" s="254" t="s">
        <v>498</v>
      </c>
      <c r="V30" s="186" t="s">
        <v>498</v>
      </c>
      <c r="W30" s="244" t="s">
        <v>498</v>
      </c>
      <c r="X30" s="254">
        <v>7.1429999999999993E-2</v>
      </c>
      <c r="Y30" s="186">
        <v>7.2730000000000003E-2</v>
      </c>
      <c r="Z30" s="244">
        <v>2.5770000000000001E-2</v>
      </c>
      <c r="AA30" s="254">
        <v>0.5</v>
      </c>
      <c r="AB30" s="186">
        <v>0.35454999999999998</v>
      </c>
      <c r="AC30" s="286">
        <v>0.67010000000000003</v>
      </c>
    </row>
    <row r="31" spans="1:29" ht="12.75" customHeight="1" x14ac:dyDescent="0.2">
      <c r="A31" s="1063" t="s">
        <v>92</v>
      </c>
      <c r="B31" s="245">
        <v>1</v>
      </c>
      <c r="C31" s="236">
        <v>3</v>
      </c>
      <c r="D31" s="246">
        <v>13</v>
      </c>
      <c r="E31" s="236">
        <v>0</v>
      </c>
      <c r="F31" s="236">
        <v>0</v>
      </c>
      <c r="G31" s="246">
        <v>0</v>
      </c>
      <c r="H31" s="245">
        <v>0</v>
      </c>
      <c r="I31" s="236">
        <v>0</v>
      </c>
      <c r="J31" s="246">
        <v>0</v>
      </c>
      <c r="K31" s="245">
        <v>0</v>
      </c>
      <c r="L31" s="236">
        <v>0</v>
      </c>
      <c r="M31" s="246">
        <v>0</v>
      </c>
      <c r="N31" s="245">
        <v>0</v>
      </c>
      <c r="O31" s="236">
        <v>0</v>
      </c>
      <c r="P31" s="282">
        <v>0</v>
      </c>
      <c r="Q31" s="1063" t="s">
        <v>92</v>
      </c>
      <c r="R31" s="236">
        <v>1</v>
      </c>
      <c r="S31" s="236">
        <v>3</v>
      </c>
      <c r="T31" s="246">
        <v>13</v>
      </c>
      <c r="U31" s="245">
        <v>0</v>
      </c>
      <c r="V31" s="236">
        <v>0</v>
      </c>
      <c r="W31" s="246">
        <v>0</v>
      </c>
      <c r="X31" s="245">
        <v>0</v>
      </c>
      <c r="Y31" s="236">
        <v>0</v>
      </c>
      <c r="Z31" s="246">
        <v>0</v>
      </c>
      <c r="AA31" s="245">
        <v>0</v>
      </c>
      <c r="AB31" s="236">
        <v>0</v>
      </c>
      <c r="AC31" s="282">
        <v>0</v>
      </c>
    </row>
    <row r="32" spans="1:29" ht="12.75" customHeight="1" x14ac:dyDescent="0.2">
      <c r="A32" s="1063"/>
      <c r="B32" s="425">
        <v>1</v>
      </c>
      <c r="C32" s="426">
        <v>1</v>
      </c>
      <c r="D32" s="427">
        <v>1</v>
      </c>
      <c r="E32" s="186" t="s">
        <v>498</v>
      </c>
      <c r="F32" s="186" t="s">
        <v>498</v>
      </c>
      <c r="G32" s="244" t="s">
        <v>498</v>
      </c>
      <c r="H32" s="254" t="s">
        <v>498</v>
      </c>
      <c r="I32" s="186" t="s">
        <v>498</v>
      </c>
      <c r="J32" s="244" t="s">
        <v>498</v>
      </c>
      <c r="K32" s="254" t="s">
        <v>498</v>
      </c>
      <c r="L32" s="186" t="s">
        <v>498</v>
      </c>
      <c r="M32" s="244" t="s">
        <v>498</v>
      </c>
      <c r="N32" s="254" t="s">
        <v>498</v>
      </c>
      <c r="O32" s="186" t="s">
        <v>498</v>
      </c>
      <c r="P32" s="286" t="s">
        <v>498</v>
      </c>
      <c r="Q32" s="1063"/>
      <c r="R32" s="186">
        <v>1</v>
      </c>
      <c r="S32" s="186">
        <v>1</v>
      </c>
      <c r="T32" s="244">
        <v>1</v>
      </c>
      <c r="U32" s="254" t="s">
        <v>498</v>
      </c>
      <c r="V32" s="186" t="s">
        <v>498</v>
      </c>
      <c r="W32" s="244" t="s">
        <v>498</v>
      </c>
      <c r="X32" s="254" t="s">
        <v>498</v>
      </c>
      <c r="Y32" s="186" t="s">
        <v>498</v>
      </c>
      <c r="Z32" s="244" t="s">
        <v>498</v>
      </c>
      <c r="AA32" s="254" t="s">
        <v>498</v>
      </c>
      <c r="AB32" s="186" t="s">
        <v>498</v>
      </c>
      <c r="AC32" s="286" t="s">
        <v>498</v>
      </c>
    </row>
    <row r="33" spans="1:29" ht="12.75" customHeight="1" x14ac:dyDescent="0.2">
      <c r="A33" s="1063" t="s">
        <v>93</v>
      </c>
      <c r="B33" s="245">
        <v>82</v>
      </c>
      <c r="C33" s="236">
        <v>448</v>
      </c>
      <c r="D33" s="246">
        <v>1068</v>
      </c>
      <c r="E33" s="236">
        <v>13</v>
      </c>
      <c r="F33" s="236">
        <v>142</v>
      </c>
      <c r="G33" s="246">
        <v>181</v>
      </c>
      <c r="H33" s="245">
        <v>1</v>
      </c>
      <c r="I33" s="236">
        <v>4</v>
      </c>
      <c r="J33" s="246">
        <v>27</v>
      </c>
      <c r="K33" s="245">
        <v>7</v>
      </c>
      <c r="L33" s="236">
        <v>42</v>
      </c>
      <c r="M33" s="246">
        <v>88</v>
      </c>
      <c r="N33" s="245">
        <v>24</v>
      </c>
      <c r="O33" s="236">
        <v>73</v>
      </c>
      <c r="P33" s="282">
        <v>307</v>
      </c>
      <c r="Q33" s="1063" t="s">
        <v>93</v>
      </c>
      <c r="R33" s="236">
        <v>24</v>
      </c>
      <c r="S33" s="236">
        <v>143</v>
      </c>
      <c r="T33" s="246">
        <v>218</v>
      </c>
      <c r="U33" s="245">
        <v>2</v>
      </c>
      <c r="V33" s="236">
        <v>3</v>
      </c>
      <c r="W33" s="246">
        <v>10</v>
      </c>
      <c r="X33" s="245">
        <v>0</v>
      </c>
      <c r="Y33" s="236">
        <v>0</v>
      </c>
      <c r="Z33" s="246">
        <v>0</v>
      </c>
      <c r="AA33" s="245">
        <v>11</v>
      </c>
      <c r="AB33" s="236">
        <v>41</v>
      </c>
      <c r="AC33" s="282">
        <v>237</v>
      </c>
    </row>
    <row r="34" spans="1:29" ht="12.75" customHeight="1" x14ac:dyDescent="0.2">
      <c r="A34" s="1063"/>
      <c r="B34" s="425">
        <v>1</v>
      </c>
      <c r="C34" s="426">
        <v>1</v>
      </c>
      <c r="D34" s="427">
        <v>1</v>
      </c>
      <c r="E34" s="186">
        <v>0.15853999999999999</v>
      </c>
      <c r="F34" s="186">
        <v>0.31696000000000002</v>
      </c>
      <c r="G34" s="244">
        <v>0.16947999999999999</v>
      </c>
      <c r="H34" s="254">
        <v>1.2200000000000001E-2</v>
      </c>
      <c r="I34" s="186">
        <v>8.9300000000000004E-3</v>
      </c>
      <c r="J34" s="244">
        <v>2.528E-2</v>
      </c>
      <c r="K34" s="254">
        <v>8.5370000000000001E-2</v>
      </c>
      <c r="L34" s="186">
        <v>9.375E-2</v>
      </c>
      <c r="M34" s="244">
        <v>8.2400000000000001E-2</v>
      </c>
      <c r="N34" s="254">
        <v>0.29268</v>
      </c>
      <c r="O34" s="186">
        <v>0.16295000000000001</v>
      </c>
      <c r="P34" s="286">
        <v>0.28744999999999998</v>
      </c>
      <c r="Q34" s="1063"/>
      <c r="R34" s="186">
        <v>0.29268</v>
      </c>
      <c r="S34" s="186">
        <v>0.31919999999999998</v>
      </c>
      <c r="T34" s="244">
        <v>0.20412</v>
      </c>
      <c r="U34" s="254">
        <v>2.4389999999999998E-2</v>
      </c>
      <c r="V34" s="186">
        <v>6.7000000000000002E-3</v>
      </c>
      <c r="W34" s="244">
        <v>9.3600000000000003E-3</v>
      </c>
      <c r="X34" s="254" t="s">
        <v>498</v>
      </c>
      <c r="Y34" s="186" t="s">
        <v>498</v>
      </c>
      <c r="Z34" s="244" t="s">
        <v>498</v>
      </c>
      <c r="AA34" s="254">
        <v>0.13414999999999999</v>
      </c>
      <c r="AB34" s="186">
        <v>9.1520000000000004E-2</v>
      </c>
      <c r="AC34" s="286">
        <v>0.22191</v>
      </c>
    </row>
    <row r="35" spans="1:29" ht="12.75" customHeight="1" x14ac:dyDescent="0.2">
      <c r="A35" s="1066" t="s">
        <v>94</v>
      </c>
      <c r="B35" s="245">
        <v>7</v>
      </c>
      <c r="C35" s="236">
        <v>58</v>
      </c>
      <c r="D35" s="246">
        <v>144</v>
      </c>
      <c r="E35" s="236">
        <v>2</v>
      </c>
      <c r="F35" s="236">
        <v>12</v>
      </c>
      <c r="G35" s="246">
        <v>22</v>
      </c>
      <c r="H35" s="245">
        <v>0</v>
      </c>
      <c r="I35" s="236">
        <v>0</v>
      </c>
      <c r="J35" s="246">
        <v>0</v>
      </c>
      <c r="K35" s="245">
        <v>0</v>
      </c>
      <c r="L35" s="236">
        <v>0</v>
      </c>
      <c r="M35" s="246">
        <v>0</v>
      </c>
      <c r="N35" s="245">
        <v>1</v>
      </c>
      <c r="O35" s="236">
        <v>28</v>
      </c>
      <c r="P35" s="282">
        <v>6</v>
      </c>
      <c r="Q35" s="1066" t="s">
        <v>94</v>
      </c>
      <c r="R35" s="236">
        <v>2</v>
      </c>
      <c r="S35" s="236">
        <v>8</v>
      </c>
      <c r="T35" s="246">
        <v>6</v>
      </c>
      <c r="U35" s="245">
        <v>0</v>
      </c>
      <c r="V35" s="236">
        <v>0</v>
      </c>
      <c r="W35" s="246">
        <v>0</v>
      </c>
      <c r="X35" s="245">
        <v>0</v>
      </c>
      <c r="Y35" s="236">
        <v>0</v>
      </c>
      <c r="Z35" s="246">
        <v>0</v>
      </c>
      <c r="AA35" s="245">
        <v>2</v>
      </c>
      <c r="AB35" s="236">
        <v>10</v>
      </c>
      <c r="AC35" s="282">
        <v>110</v>
      </c>
    </row>
    <row r="36" spans="1:29" ht="12.75" customHeight="1" x14ac:dyDescent="0.2">
      <c r="A36" s="1067"/>
      <c r="B36" s="428">
        <v>1</v>
      </c>
      <c r="C36" s="429">
        <v>1</v>
      </c>
      <c r="D36" s="430">
        <v>1</v>
      </c>
      <c r="E36" s="193">
        <v>0.28571000000000002</v>
      </c>
      <c r="F36" s="193">
        <v>0.2069</v>
      </c>
      <c r="G36" s="248">
        <v>0.15278</v>
      </c>
      <c r="H36" s="192" t="s">
        <v>498</v>
      </c>
      <c r="I36" s="193" t="s">
        <v>498</v>
      </c>
      <c r="J36" s="248" t="s">
        <v>498</v>
      </c>
      <c r="K36" s="254" t="s">
        <v>498</v>
      </c>
      <c r="L36" s="186" t="s">
        <v>498</v>
      </c>
      <c r="M36" s="244" t="s">
        <v>498</v>
      </c>
      <c r="N36" s="192">
        <v>0.14285999999999999</v>
      </c>
      <c r="O36" s="193">
        <v>0.48276000000000002</v>
      </c>
      <c r="P36" s="203">
        <v>4.1669999999999999E-2</v>
      </c>
      <c r="Q36" s="1067"/>
      <c r="R36" s="193">
        <v>0.28571000000000002</v>
      </c>
      <c r="S36" s="193">
        <v>0.13793</v>
      </c>
      <c r="T36" s="248">
        <v>4.1669999999999999E-2</v>
      </c>
      <c r="U36" s="192" t="s">
        <v>498</v>
      </c>
      <c r="V36" s="193" t="s">
        <v>498</v>
      </c>
      <c r="W36" s="248" t="s">
        <v>498</v>
      </c>
      <c r="X36" s="254" t="s">
        <v>498</v>
      </c>
      <c r="Y36" s="186" t="s">
        <v>498</v>
      </c>
      <c r="Z36" s="244" t="s">
        <v>498</v>
      </c>
      <c r="AA36" s="192">
        <v>0.28571000000000002</v>
      </c>
      <c r="AB36" s="193">
        <v>0.17241000000000001</v>
      </c>
      <c r="AC36" s="203">
        <v>0.76388999999999996</v>
      </c>
    </row>
    <row r="37" spans="1:29" ht="12.75" customHeight="1" x14ac:dyDescent="0.2">
      <c r="A37" s="1064" t="s">
        <v>109</v>
      </c>
      <c r="B37" s="238">
        <v>2355</v>
      </c>
      <c r="C37" s="239">
        <v>18943</v>
      </c>
      <c r="D37" s="249">
        <v>27855</v>
      </c>
      <c r="E37" s="239">
        <v>478</v>
      </c>
      <c r="F37" s="239">
        <v>3002</v>
      </c>
      <c r="G37" s="249">
        <v>7257</v>
      </c>
      <c r="H37" s="239">
        <v>112</v>
      </c>
      <c r="I37" s="239">
        <v>882</v>
      </c>
      <c r="J37" s="249">
        <v>1893</v>
      </c>
      <c r="K37" s="238">
        <v>288</v>
      </c>
      <c r="L37" s="239">
        <v>2874</v>
      </c>
      <c r="M37" s="249">
        <v>3191</v>
      </c>
      <c r="N37" s="239">
        <v>431</v>
      </c>
      <c r="O37" s="239">
        <v>4362</v>
      </c>
      <c r="P37" s="291">
        <v>4812</v>
      </c>
      <c r="Q37" s="1064" t="s">
        <v>109</v>
      </c>
      <c r="R37" s="239">
        <v>746</v>
      </c>
      <c r="S37" s="239">
        <v>5049</v>
      </c>
      <c r="T37" s="249">
        <v>6552</v>
      </c>
      <c r="U37" s="239">
        <v>24</v>
      </c>
      <c r="V37" s="239">
        <v>862</v>
      </c>
      <c r="W37" s="249">
        <v>219</v>
      </c>
      <c r="X37" s="238">
        <v>36</v>
      </c>
      <c r="Y37" s="239">
        <v>505</v>
      </c>
      <c r="Z37" s="249">
        <v>375</v>
      </c>
      <c r="AA37" s="239">
        <v>240</v>
      </c>
      <c r="AB37" s="239">
        <v>1407</v>
      </c>
      <c r="AC37" s="291">
        <v>3556</v>
      </c>
    </row>
    <row r="38" spans="1:29" ht="12.75" customHeight="1" thickBot="1" x14ac:dyDescent="0.25">
      <c r="A38" s="1065"/>
      <c r="B38" s="432">
        <v>1</v>
      </c>
      <c r="C38" s="433">
        <v>1</v>
      </c>
      <c r="D38" s="434">
        <v>1</v>
      </c>
      <c r="E38" s="435">
        <v>0.20297000000000001</v>
      </c>
      <c r="F38" s="435">
        <v>0.15848000000000001</v>
      </c>
      <c r="G38" s="436">
        <v>0.26052999999999998</v>
      </c>
      <c r="H38" s="437">
        <v>4.7559999999999998E-2</v>
      </c>
      <c r="I38" s="435">
        <v>4.6559999999999997E-2</v>
      </c>
      <c r="J38" s="436">
        <v>6.7960000000000007E-2</v>
      </c>
      <c r="K38" s="437">
        <v>0.12229</v>
      </c>
      <c r="L38" s="435">
        <v>0.15171999999999999</v>
      </c>
      <c r="M38" s="436">
        <v>0.11456</v>
      </c>
      <c r="N38" s="437">
        <v>0.18301000000000001</v>
      </c>
      <c r="O38" s="435">
        <v>0.23027</v>
      </c>
      <c r="P38" s="438">
        <v>0.17274999999999999</v>
      </c>
      <c r="Q38" s="1065"/>
      <c r="R38" s="435">
        <v>0.31677</v>
      </c>
      <c r="S38" s="435">
        <v>0.26654</v>
      </c>
      <c r="T38" s="436">
        <v>0.23522000000000001</v>
      </c>
      <c r="U38" s="437">
        <v>1.0189999999999999E-2</v>
      </c>
      <c r="V38" s="435">
        <v>4.5499999999999999E-2</v>
      </c>
      <c r="W38" s="436">
        <v>7.8600000000000007E-3</v>
      </c>
      <c r="X38" s="437">
        <v>1.529E-2</v>
      </c>
      <c r="Y38" s="435">
        <v>2.666E-2</v>
      </c>
      <c r="Z38" s="436">
        <v>1.346E-2</v>
      </c>
      <c r="AA38" s="437">
        <v>0.10191</v>
      </c>
      <c r="AB38" s="435">
        <v>7.4279999999999999E-2</v>
      </c>
      <c r="AC38" s="438">
        <v>0.12766</v>
      </c>
    </row>
    <row r="40" spans="1:29" s="707" customFormat="1" ht="11.25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  <c r="Q40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29" x14ac:dyDescent="0.2">
      <c r="A41"/>
      <c r="B41"/>
      <c r="C41"/>
      <c r="D41"/>
      <c r="E41"/>
      <c r="F41"/>
      <c r="G41"/>
      <c r="H41"/>
      <c r="Q41"/>
      <c r="R41"/>
      <c r="S41"/>
      <c r="T41"/>
      <c r="U41"/>
      <c r="V41"/>
      <c r="W41"/>
      <c r="X41"/>
    </row>
    <row r="42" spans="1:29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Q42" s="700" t="s">
        <v>515</v>
      </c>
      <c r="R42" s="701"/>
      <c r="S42" s="701"/>
      <c r="T42" s="701"/>
      <c r="U42" s="701"/>
      <c r="V42" s="701"/>
      <c r="W42" s="701"/>
      <c r="X42" s="701"/>
    </row>
    <row r="43" spans="1:29" x14ac:dyDescent="0.2">
      <c r="A43" s="700" t="s">
        <v>516</v>
      </c>
      <c r="B43" s="701"/>
      <c r="C43" s="701"/>
      <c r="E43" s="702" t="s">
        <v>503</v>
      </c>
      <c r="G43" s="9"/>
      <c r="H43" s="701"/>
      <c r="Q43" s="700" t="s">
        <v>516</v>
      </c>
      <c r="R43" s="701"/>
      <c r="S43" s="701"/>
      <c r="U43" s="702" t="s">
        <v>503</v>
      </c>
      <c r="V43" s="702"/>
      <c r="W43" s="9"/>
      <c r="X43" s="701"/>
    </row>
    <row r="44" spans="1:29" x14ac:dyDescent="0.2">
      <c r="A44" s="703"/>
      <c r="B44" s="701"/>
      <c r="C44" s="701"/>
      <c r="D44" s="701"/>
      <c r="E44" s="701"/>
      <c r="F44" s="701"/>
      <c r="G44" s="701"/>
      <c r="H44" s="701"/>
      <c r="Q44" s="703"/>
      <c r="R44" s="701"/>
      <c r="S44" s="701"/>
      <c r="T44" s="701"/>
      <c r="U44" s="701"/>
      <c r="V44" s="701"/>
      <c r="W44" s="701"/>
      <c r="X44" s="701"/>
    </row>
    <row r="45" spans="1:29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Q45" s="704" t="s">
        <v>517</v>
      </c>
      <c r="R45" s="701"/>
      <c r="S45" s="701"/>
      <c r="T45" s="701"/>
      <c r="U45" s="701"/>
      <c r="V45" s="701"/>
      <c r="W45" s="701"/>
      <c r="X45" s="701"/>
    </row>
  </sheetData>
  <mergeCells count="49">
    <mergeCell ref="A1:P1"/>
    <mergeCell ref="Q1:AC1"/>
    <mergeCell ref="A2:A4"/>
    <mergeCell ref="B2:D3"/>
    <mergeCell ref="E2:P2"/>
    <mergeCell ref="Q2:Q4"/>
    <mergeCell ref="R2:Z2"/>
    <mergeCell ref="AA2:AC3"/>
    <mergeCell ref="E3:G3"/>
    <mergeCell ref="H3:J3"/>
    <mergeCell ref="K3:M3"/>
    <mergeCell ref="N3:P3"/>
    <mergeCell ref="R3:T3"/>
    <mergeCell ref="U3:W3"/>
    <mergeCell ref="X3:Z3"/>
    <mergeCell ref="A9:A10"/>
    <mergeCell ref="Q9:Q10"/>
    <mergeCell ref="A5:A6"/>
    <mergeCell ref="Q5:Q6"/>
    <mergeCell ref="A11:A12"/>
    <mergeCell ref="Q11:Q12"/>
    <mergeCell ref="A7:A8"/>
    <mergeCell ref="Q7:Q8"/>
    <mergeCell ref="A13:A14"/>
    <mergeCell ref="Q13:Q14"/>
    <mergeCell ref="A15:A16"/>
    <mergeCell ref="Q15:Q16"/>
    <mergeCell ref="A17:A18"/>
    <mergeCell ref="Q17:Q18"/>
    <mergeCell ref="A19:A20"/>
    <mergeCell ref="Q19:Q20"/>
    <mergeCell ref="A21:A22"/>
    <mergeCell ref="Q21:Q22"/>
    <mergeCell ref="A23:A24"/>
    <mergeCell ref="Q23:Q24"/>
    <mergeCell ref="A25:A26"/>
    <mergeCell ref="Q25:Q26"/>
    <mergeCell ref="A37:A38"/>
    <mergeCell ref="Q37:Q38"/>
    <mergeCell ref="A31:A32"/>
    <mergeCell ref="Q31:Q32"/>
    <mergeCell ref="A33:A34"/>
    <mergeCell ref="Q33:Q34"/>
    <mergeCell ref="A35:A36"/>
    <mergeCell ref="Q35:Q36"/>
    <mergeCell ref="A27:A28"/>
    <mergeCell ref="Q27:Q28"/>
    <mergeCell ref="A29:A30"/>
    <mergeCell ref="Q29:Q30"/>
  </mergeCells>
  <conditionalFormatting sqref="A6 A8 A10 A12 A14 A16 A18 A20 A22 A24 A26 A28 A30 A32 A34 A36">
    <cfRule type="cellIs" dxfId="137" priority="6" stopIfTrue="1" operator="equal">
      <formula>1</formula>
    </cfRule>
  </conditionalFormatting>
  <conditionalFormatting sqref="A6:P6 A8:P8 A10:P10 A12:P12 A14:P14 A16:P16 A18:P18 A20:P20 A22:P22 A24:P24 A26:P26 A28:P28 A30:P30 A32:P32 A34:P34 A36:P36">
    <cfRule type="cellIs" dxfId="136" priority="7" stopIfTrue="1" operator="lessThan">
      <formula>0.0005</formula>
    </cfRule>
  </conditionalFormatting>
  <conditionalFormatting sqref="A5:AC5 R7:AC7 A9:AC9 A11:AC11 A13:AC13 A15:AC15 A17:AC17 A19:AC19 A21:AC21 A23:AC23 A25:AC25 A27:AC27 A29:AC29 A31:AC31 A33:AC33 A35:AC35 A37:AC37">
    <cfRule type="cellIs" dxfId="135" priority="2" stopIfTrue="1" operator="equal">
      <formula>0</formula>
    </cfRule>
  </conditionalFormatting>
  <conditionalFormatting sqref="B7:P7">
    <cfRule type="cellIs" dxfId="134" priority="11" stopIfTrue="1" operator="equal">
      <formula>0</formula>
    </cfRule>
  </conditionalFormatting>
  <conditionalFormatting sqref="Q6 Q8 Q10 Q12 Q14 Q16 Q18 Q20 Q22 Q24 Q26 Q28 Q30 Q32 Q34 Q36">
    <cfRule type="cellIs" dxfId="133" priority="3" stopIfTrue="1" operator="equal">
      <formula>1</formula>
    </cfRule>
    <cfRule type="cellIs" dxfId="132" priority="4" stopIfTrue="1" operator="lessThan">
      <formula>0.0005</formula>
    </cfRule>
  </conditionalFormatting>
  <conditionalFormatting sqref="R6:AC6 R8:AC8 R10:AC10 R12:AC12 R14:AC14 R16:AC16 R18:AC18 R20:AC20 R22:AC22 R24:AC24 R26:AC26 R28:AC28 R30:AC30 R32:AC32 R34:AC34 R36:AC36 A38:AC38">
    <cfRule type="cellIs" dxfId="131" priority="1" stopIfTrue="1" operator="lessThan">
      <formula>0.0005</formula>
    </cfRule>
  </conditionalFormatting>
  <hyperlinks>
    <hyperlink ref="E43" r:id="rId1" xr:uid="{5B1727CA-4318-453E-B144-856091076E00}"/>
    <hyperlink ref="E43" r:id="rId2" xr:uid="{C077488A-0D34-409E-AEC4-2B602F0EEE1E}"/>
    <hyperlink ref="A45" r:id="rId3" display="Publikation und Tabellen stehen unter der Lizenz CC BY-SA DEED 4.0." xr:uid="{DE6BD132-ED12-488E-B6CF-FD86565017F4}"/>
    <hyperlink ref="U43" r:id="rId4" xr:uid="{CBCF4467-41F3-46FD-9963-18F18782DC7C}"/>
    <hyperlink ref="U43:V43" r:id="rId5" display="http://dx.doi.org/10.4232/1.14582 " xr:uid="{F34605C0-7D3F-4650-99A4-36DFE7FA5848}"/>
    <hyperlink ref="Q45" r:id="rId6" display="Publikation und Tabellen stehen unter der Lizenz CC BY-SA DEED 4.0." xr:uid="{26A34304-FF4B-4BCC-B547-8F99EBF4D6D4}"/>
  </hyperlinks>
  <pageMargins left="0.7" right="0.7" top="0.78740157499999996" bottom="0.78740157499999996" header="0.3" footer="0.3"/>
  <pageSetup paperSize="9" scale="65" orientation="portrait" r:id="rId7"/>
  <colBreaks count="1" manualBreakCount="1">
    <brk id="16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6BC4-FB97-40A0-8E9D-FE50542640DB}">
  <dimension ref="A1:M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5" style="24" customWidth="1"/>
    <col min="2" max="12" width="8.42578125" style="24" customWidth="1"/>
    <col min="13" max="13" width="8.85546875" style="24" customWidth="1"/>
    <col min="14" max="16384" width="11.42578125" style="24"/>
  </cols>
  <sheetData>
    <row r="1" spans="1:13" ht="27" customHeight="1" thickBot="1" x14ac:dyDescent="0.25">
      <c r="A1" s="813" t="str">
        <f>"Tabelle 22: Beratungsleistungen " &amp;Hilfswerte!B1</f>
        <v>Tabelle 22: Beratungsleistungen 2019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</row>
    <row r="2" spans="1:13" ht="25.5" customHeight="1" x14ac:dyDescent="0.2">
      <c r="A2" s="770" t="s">
        <v>14</v>
      </c>
      <c r="B2" s="1056" t="s">
        <v>28</v>
      </c>
      <c r="C2" s="1057"/>
      <c r="D2" s="1057" t="s">
        <v>15</v>
      </c>
      <c r="E2" s="1057"/>
      <c r="F2" s="1057"/>
      <c r="G2" s="1057"/>
      <c r="H2" s="1057"/>
      <c r="I2" s="1057"/>
      <c r="J2" s="1057"/>
      <c r="K2" s="1057"/>
      <c r="L2" s="1057"/>
      <c r="M2" s="1073"/>
    </row>
    <row r="3" spans="1:13" ht="18" customHeight="1" x14ac:dyDescent="0.2">
      <c r="A3" s="771"/>
      <c r="B3" s="1076"/>
      <c r="C3" s="1077"/>
      <c r="D3" s="1078" t="s">
        <v>334</v>
      </c>
      <c r="E3" s="1079"/>
      <c r="F3" s="1078" t="s">
        <v>335</v>
      </c>
      <c r="G3" s="1080"/>
      <c r="H3" s="1078" t="s">
        <v>336</v>
      </c>
      <c r="I3" s="1080"/>
      <c r="J3" s="1042"/>
      <c r="K3" s="1041"/>
      <c r="L3" s="1080" t="s">
        <v>475</v>
      </c>
      <c r="M3" s="1081"/>
    </row>
    <row r="4" spans="1:13" ht="39.75" customHeight="1" x14ac:dyDescent="0.2">
      <c r="A4" s="771"/>
      <c r="B4" s="1059"/>
      <c r="C4" s="1072"/>
      <c r="D4" s="1059"/>
      <c r="E4" s="1072"/>
      <c r="F4" s="1059"/>
      <c r="G4" s="1060"/>
      <c r="H4" s="1059"/>
      <c r="I4" s="1060"/>
      <c r="J4" s="1038" t="s">
        <v>492</v>
      </c>
      <c r="K4" s="1041"/>
      <c r="L4" s="1060"/>
      <c r="M4" s="1074"/>
    </row>
    <row r="5" spans="1:13" ht="39" customHeight="1" x14ac:dyDescent="0.2">
      <c r="A5" s="772"/>
      <c r="B5" s="26" t="s">
        <v>337</v>
      </c>
      <c r="C5" s="26" t="s">
        <v>338</v>
      </c>
      <c r="D5" s="119" t="s">
        <v>337</v>
      </c>
      <c r="E5" s="26" t="s">
        <v>338</v>
      </c>
      <c r="F5" s="26" t="s">
        <v>337</v>
      </c>
      <c r="G5" s="26" t="s">
        <v>338</v>
      </c>
      <c r="H5" s="26" t="s">
        <v>337</v>
      </c>
      <c r="I5" s="26" t="s">
        <v>338</v>
      </c>
      <c r="J5" s="26" t="s">
        <v>337</v>
      </c>
      <c r="K5" s="26" t="s">
        <v>338</v>
      </c>
      <c r="L5" s="26" t="s">
        <v>337</v>
      </c>
      <c r="M5" s="29" t="s">
        <v>338</v>
      </c>
    </row>
    <row r="6" spans="1:13" ht="12.75" customHeight="1" x14ac:dyDescent="0.2">
      <c r="A6" s="752" t="s">
        <v>79</v>
      </c>
      <c r="B6" s="245">
        <v>56458</v>
      </c>
      <c r="C6" s="246">
        <v>132922</v>
      </c>
      <c r="D6" s="236">
        <v>10331</v>
      </c>
      <c r="E6" s="236">
        <v>26615</v>
      </c>
      <c r="F6" s="245">
        <v>38055</v>
      </c>
      <c r="G6" s="236">
        <v>97011</v>
      </c>
      <c r="H6" s="245">
        <v>6467</v>
      </c>
      <c r="I6" s="236">
        <v>8402</v>
      </c>
      <c r="J6" s="236">
        <v>1400</v>
      </c>
      <c r="K6" s="246">
        <v>1918</v>
      </c>
      <c r="L6" s="236">
        <v>1605</v>
      </c>
      <c r="M6" s="282">
        <v>894</v>
      </c>
    </row>
    <row r="7" spans="1:13" ht="12.75" customHeight="1" x14ac:dyDescent="0.2">
      <c r="A7" s="751"/>
      <c r="B7" s="425">
        <v>1</v>
      </c>
      <c r="C7" s="427">
        <v>1</v>
      </c>
      <c r="D7" s="186">
        <v>0.18299000000000001</v>
      </c>
      <c r="E7" s="186">
        <v>0.20022999999999999</v>
      </c>
      <c r="F7" s="254">
        <v>0.67403999999999997</v>
      </c>
      <c r="G7" s="186">
        <v>0.72982999999999998</v>
      </c>
      <c r="H7" s="254">
        <v>0.11455</v>
      </c>
      <c r="I7" s="186">
        <v>6.3210000000000002E-2</v>
      </c>
      <c r="J7" s="186">
        <v>0.21648000000000001</v>
      </c>
      <c r="K7" s="244">
        <v>0.22828000000000001</v>
      </c>
      <c r="L7" s="186">
        <v>2.843E-2</v>
      </c>
      <c r="M7" s="286">
        <v>6.7299999999999999E-3</v>
      </c>
    </row>
    <row r="8" spans="1:13" ht="12.75" customHeight="1" x14ac:dyDescent="0.2">
      <c r="A8" s="751" t="s">
        <v>80</v>
      </c>
      <c r="B8" s="245">
        <v>26234</v>
      </c>
      <c r="C8" s="246">
        <v>41667</v>
      </c>
      <c r="D8" s="236">
        <v>7148</v>
      </c>
      <c r="E8" s="236">
        <v>12402</v>
      </c>
      <c r="F8" s="245">
        <v>15702</v>
      </c>
      <c r="G8" s="236">
        <v>24922</v>
      </c>
      <c r="H8" s="245">
        <v>2432</v>
      </c>
      <c r="I8" s="236">
        <v>2305</v>
      </c>
      <c r="J8" s="236">
        <v>714</v>
      </c>
      <c r="K8" s="246">
        <v>773</v>
      </c>
      <c r="L8" s="236">
        <v>952</v>
      </c>
      <c r="M8" s="282">
        <v>2038</v>
      </c>
    </row>
    <row r="9" spans="1:13" ht="12.75" customHeight="1" x14ac:dyDescent="0.2">
      <c r="A9" s="751"/>
      <c r="B9" s="425">
        <v>1</v>
      </c>
      <c r="C9" s="427">
        <v>1</v>
      </c>
      <c r="D9" s="186">
        <v>0.27246999999999999</v>
      </c>
      <c r="E9" s="186">
        <v>0.29765000000000003</v>
      </c>
      <c r="F9" s="254">
        <v>0.59853999999999996</v>
      </c>
      <c r="G9" s="186">
        <v>0.59811999999999999</v>
      </c>
      <c r="H9" s="254">
        <v>9.2700000000000005E-2</v>
      </c>
      <c r="I9" s="186">
        <v>5.5320000000000001E-2</v>
      </c>
      <c r="J9" s="186">
        <v>0.29359000000000002</v>
      </c>
      <c r="K9" s="244">
        <v>0.33535999999999999</v>
      </c>
      <c r="L9" s="186">
        <v>3.6290000000000003E-2</v>
      </c>
      <c r="M9" s="286">
        <v>4.8910000000000002E-2</v>
      </c>
    </row>
    <row r="10" spans="1:13" ht="12.75" customHeight="1" x14ac:dyDescent="0.2">
      <c r="A10" s="751" t="s">
        <v>81</v>
      </c>
      <c r="B10" s="245">
        <v>9921</v>
      </c>
      <c r="C10" s="246">
        <v>34576</v>
      </c>
      <c r="D10" s="236">
        <v>322</v>
      </c>
      <c r="E10" s="236">
        <v>409</v>
      </c>
      <c r="F10" s="245">
        <v>7828</v>
      </c>
      <c r="G10" s="236">
        <v>34072</v>
      </c>
      <c r="H10" s="245">
        <v>82</v>
      </c>
      <c r="I10" s="236">
        <v>42</v>
      </c>
      <c r="J10" s="236">
        <v>0</v>
      </c>
      <c r="K10" s="246">
        <v>0</v>
      </c>
      <c r="L10" s="236">
        <v>1689</v>
      </c>
      <c r="M10" s="282">
        <v>53</v>
      </c>
    </row>
    <row r="11" spans="1:13" ht="12.75" customHeight="1" x14ac:dyDescent="0.2">
      <c r="A11" s="751"/>
      <c r="B11" s="425">
        <v>1</v>
      </c>
      <c r="C11" s="427">
        <v>1</v>
      </c>
      <c r="D11" s="186">
        <v>3.2460000000000003E-2</v>
      </c>
      <c r="E11" s="186">
        <v>1.183E-2</v>
      </c>
      <c r="F11" s="254">
        <v>0.78903000000000001</v>
      </c>
      <c r="G11" s="186">
        <v>0.98541999999999996</v>
      </c>
      <c r="H11" s="254">
        <v>8.2699999999999996E-3</v>
      </c>
      <c r="I11" s="186">
        <v>1.2099999999999999E-3</v>
      </c>
      <c r="J11" s="186" t="s">
        <v>498</v>
      </c>
      <c r="K11" s="244" t="s">
        <v>498</v>
      </c>
      <c r="L11" s="186">
        <v>0.17024</v>
      </c>
      <c r="M11" s="286">
        <v>1.5299999999999999E-3</v>
      </c>
    </row>
    <row r="12" spans="1:13" ht="12.75" customHeight="1" x14ac:dyDescent="0.2">
      <c r="A12" s="751" t="s">
        <v>82</v>
      </c>
      <c r="B12" s="245">
        <v>7656</v>
      </c>
      <c r="C12" s="246">
        <v>20917</v>
      </c>
      <c r="D12" s="236">
        <v>4278</v>
      </c>
      <c r="E12" s="236">
        <v>17739</v>
      </c>
      <c r="F12" s="245">
        <v>2117</v>
      </c>
      <c r="G12" s="236">
        <v>2195</v>
      </c>
      <c r="H12" s="245">
        <v>1122</v>
      </c>
      <c r="I12" s="236">
        <v>937</v>
      </c>
      <c r="J12" s="236">
        <v>143</v>
      </c>
      <c r="K12" s="246">
        <v>169</v>
      </c>
      <c r="L12" s="236">
        <v>139</v>
      </c>
      <c r="M12" s="282">
        <v>46</v>
      </c>
    </row>
    <row r="13" spans="1:13" ht="12.75" customHeight="1" x14ac:dyDescent="0.2">
      <c r="A13" s="751"/>
      <c r="B13" s="425">
        <v>1</v>
      </c>
      <c r="C13" s="427">
        <v>1</v>
      </c>
      <c r="D13" s="186">
        <v>0.55878000000000005</v>
      </c>
      <c r="E13" s="186">
        <v>0.84806999999999999</v>
      </c>
      <c r="F13" s="254">
        <v>0.27651999999999999</v>
      </c>
      <c r="G13" s="186">
        <v>0.10494000000000001</v>
      </c>
      <c r="H13" s="254">
        <v>0.14655000000000001</v>
      </c>
      <c r="I13" s="186">
        <v>4.48E-2</v>
      </c>
      <c r="J13" s="186">
        <v>0.12745000000000001</v>
      </c>
      <c r="K13" s="244">
        <v>0.18035999999999999</v>
      </c>
      <c r="L13" s="186">
        <v>1.8159999999999999E-2</v>
      </c>
      <c r="M13" s="286">
        <v>2.2000000000000001E-3</v>
      </c>
    </row>
    <row r="14" spans="1:13" ht="12.75" customHeight="1" x14ac:dyDescent="0.2">
      <c r="A14" s="751" t="s">
        <v>83</v>
      </c>
      <c r="B14" s="245">
        <v>5062</v>
      </c>
      <c r="C14" s="246">
        <v>15945</v>
      </c>
      <c r="D14" s="236">
        <v>2030</v>
      </c>
      <c r="E14" s="236">
        <v>4894</v>
      </c>
      <c r="F14" s="245">
        <v>2876</v>
      </c>
      <c r="G14" s="236">
        <v>10817</v>
      </c>
      <c r="H14" s="245">
        <v>156</v>
      </c>
      <c r="I14" s="236">
        <v>234</v>
      </c>
      <c r="J14" s="236">
        <v>0</v>
      </c>
      <c r="K14" s="246">
        <v>0</v>
      </c>
      <c r="L14" s="236">
        <v>0</v>
      </c>
      <c r="M14" s="282">
        <v>0</v>
      </c>
    </row>
    <row r="15" spans="1:13" ht="12.75" customHeight="1" x14ac:dyDescent="0.2">
      <c r="A15" s="751"/>
      <c r="B15" s="425">
        <v>1</v>
      </c>
      <c r="C15" s="427">
        <v>1</v>
      </c>
      <c r="D15" s="186">
        <v>0.40103</v>
      </c>
      <c r="E15" s="186">
        <v>0.30692999999999998</v>
      </c>
      <c r="F15" s="254">
        <v>0.56815000000000004</v>
      </c>
      <c r="G15" s="186">
        <v>0.67839000000000005</v>
      </c>
      <c r="H15" s="254">
        <v>3.082E-2</v>
      </c>
      <c r="I15" s="186">
        <v>1.468E-2</v>
      </c>
      <c r="J15" s="186" t="s">
        <v>498</v>
      </c>
      <c r="K15" s="244" t="s">
        <v>498</v>
      </c>
      <c r="L15" s="186" t="s">
        <v>498</v>
      </c>
      <c r="M15" s="286" t="s">
        <v>498</v>
      </c>
    </row>
    <row r="16" spans="1:13" ht="12.75" customHeight="1" x14ac:dyDescent="0.2">
      <c r="A16" s="751" t="s">
        <v>84</v>
      </c>
      <c r="B16" s="245">
        <v>12219</v>
      </c>
      <c r="C16" s="246">
        <v>29411</v>
      </c>
      <c r="D16" s="236">
        <v>5065</v>
      </c>
      <c r="E16" s="236">
        <v>16436</v>
      </c>
      <c r="F16" s="245">
        <v>5687</v>
      </c>
      <c r="G16" s="236">
        <v>12484</v>
      </c>
      <c r="H16" s="245">
        <v>0</v>
      </c>
      <c r="I16" s="236">
        <v>0</v>
      </c>
      <c r="J16" s="236">
        <v>0</v>
      </c>
      <c r="K16" s="246">
        <v>0</v>
      </c>
      <c r="L16" s="236">
        <v>1467</v>
      </c>
      <c r="M16" s="282">
        <v>491</v>
      </c>
    </row>
    <row r="17" spans="1:13" ht="12.75" customHeight="1" x14ac:dyDescent="0.2">
      <c r="A17" s="751"/>
      <c r="B17" s="425">
        <v>1</v>
      </c>
      <c r="C17" s="427">
        <v>1</v>
      </c>
      <c r="D17" s="186">
        <v>0.41452</v>
      </c>
      <c r="E17" s="186">
        <v>0.55884</v>
      </c>
      <c r="F17" s="254">
        <v>0.46542</v>
      </c>
      <c r="G17" s="186">
        <v>0.42447000000000001</v>
      </c>
      <c r="H17" s="254" t="s">
        <v>498</v>
      </c>
      <c r="I17" s="186" t="s">
        <v>498</v>
      </c>
      <c r="J17" s="186" t="s">
        <v>498</v>
      </c>
      <c r="K17" s="244" t="s">
        <v>498</v>
      </c>
      <c r="L17" s="186">
        <v>0.12006</v>
      </c>
      <c r="M17" s="286">
        <v>1.669E-2</v>
      </c>
    </row>
    <row r="18" spans="1:13" ht="12.75" customHeight="1" x14ac:dyDescent="0.2">
      <c r="A18" s="751" t="s">
        <v>85</v>
      </c>
      <c r="B18" s="245">
        <v>52451</v>
      </c>
      <c r="C18" s="246">
        <v>67881</v>
      </c>
      <c r="D18" s="236">
        <v>13218</v>
      </c>
      <c r="E18" s="236">
        <v>26743</v>
      </c>
      <c r="F18" s="245">
        <v>21651</v>
      </c>
      <c r="G18" s="236">
        <v>31711</v>
      </c>
      <c r="H18" s="245">
        <v>6358</v>
      </c>
      <c r="I18" s="236">
        <v>6495</v>
      </c>
      <c r="J18" s="236">
        <v>2041</v>
      </c>
      <c r="K18" s="246">
        <v>1804</v>
      </c>
      <c r="L18" s="236">
        <v>11224</v>
      </c>
      <c r="M18" s="282">
        <v>2932</v>
      </c>
    </row>
    <row r="19" spans="1:13" ht="12.75" customHeight="1" x14ac:dyDescent="0.2">
      <c r="A19" s="751"/>
      <c r="B19" s="425">
        <v>1</v>
      </c>
      <c r="C19" s="427">
        <v>1</v>
      </c>
      <c r="D19" s="186">
        <v>0.25201000000000001</v>
      </c>
      <c r="E19" s="186">
        <v>0.39396999999999999</v>
      </c>
      <c r="F19" s="254">
        <v>0.41278999999999999</v>
      </c>
      <c r="G19" s="186">
        <v>0.46716000000000002</v>
      </c>
      <c r="H19" s="254">
        <v>0.12121999999999999</v>
      </c>
      <c r="I19" s="186">
        <v>9.5680000000000001E-2</v>
      </c>
      <c r="J19" s="186">
        <v>0.32101000000000002</v>
      </c>
      <c r="K19" s="244">
        <v>0.27775</v>
      </c>
      <c r="L19" s="186">
        <v>0.21399000000000001</v>
      </c>
      <c r="M19" s="286">
        <v>4.3189999999999999E-2</v>
      </c>
    </row>
    <row r="20" spans="1:13" ht="12.75" customHeight="1" x14ac:dyDescent="0.2">
      <c r="A20" s="751" t="s">
        <v>86</v>
      </c>
      <c r="B20" s="245">
        <v>6131</v>
      </c>
      <c r="C20" s="246">
        <v>9476</v>
      </c>
      <c r="D20" s="236">
        <v>2083</v>
      </c>
      <c r="E20" s="236">
        <v>5587</v>
      </c>
      <c r="F20" s="245">
        <v>1400</v>
      </c>
      <c r="G20" s="236">
        <v>1320</v>
      </c>
      <c r="H20" s="245">
        <v>2333</v>
      </c>
      <c r="I20" s="236">
        <v>2496</v>
      </c>
      <c r="J20" s="236">
        <v>267</v>
      </c>
      <c r="K20" s="246">
        <v>321</v>
      </c>
      <c r="L20" s="236">
        <v>315</v>
      </c>
      <c r="M20" s="282">
        <v>73</v>
      </c>
    </row>
    <row r="21" spans="1:13" ht="12.75" customHeight="1" x14ac:dyDescent="0.2">
      <c r="A21" s="751"/>
      <c r="B21" s="425">
        <v>1</v>
      </c>
      <c r="C21" s="427">
        <v>1</v>
      </c>
      <c r="D21" s="186">
        <v>0.33975</v>
      </c>
      <c r="E21" s="186">
        <v>0.58958999999999995</v>
      </c>
      <c r="F21" s="254">
        <v>0.22835</v>
      </c>
      <c r="G21" s="186">
        <v>0.13930000000000001</v>
      </c>
      <c r="H21" s="254">
        <v>0.38052999999999998</v>
      </c>
      <c r="I21" s="186">
        <v>0.26340000000000002</v>
      </c>
      <c r="J21" s="186">
        <v>0.11444</v>
      </c>
      <c r="K21" s="244">
        <v>0.12861</v>
      </c>
      <c r="L21" s="186">
        <v>5.1380000000000002E-2</v>
      </c>
      <c r="M21" s="286">
        <v>7.7000000000000002E-3</v>
      </c>
    </row>
    <row r="22" spans="1:13" ht="12.75" customHeight="1" x14ac:dyDescent="0.2">
      <c r="A22" s="751" t="s">
        <v>87</v>
      </c>
      <c r="B22" s="245">
        <v>106236</v>
      </c>
      <c r="C22" s="246">
        <v>75273</v>
      </c>
      <c r="D22" s="236">
        <v>9061</v>
      </c>
      <c r="E22" s="236">
        <v>25338</v>
      </c>
      <c r="F22" s="245">
        <v>16873</v>
      </c>
      <c r="G22" s="236">
        <v>27961</v>
      </c>
      <c r="H22" s="245">
        <v>46760</v>
      </c>
      <c r="I22" s="236">
        <v>16672</v>
      </c>
      <c r="J22" s="236">
        <v>6403</v>
      </c>
      <c r="K22" s="246">
        <v>3176</v>
      </c>
      <c r="L22" s="236">
        <v>33542</v>
      </c>
      <c r="M22" s="282">
        <v>5302</v>
      </c>
    </row>
    <row r="23" spans="1:13" ht="12.75" customHeight="1" x14ac:dyDescent="0.2">
      <c r="A23" s="751"/>
      <c r="B23" s="425">
        <v>1</v>
      </c>
      <c r="C23" s="427">
        <v>1</v>
      </c>
      <c r="D23" s="186">
        <v>8.5290000000000005E-2</v>
      </c>
      <c r="E23" s="186">
        <v>0.33661000000000002</v>
      </c>
      <c r="F23" s="254">
        <v>0.15883</v>
      </c>
      <c r="G23" s="186">
        <v>0.37146000000000001</v>
      </c>
      <c r="H23" s="254">
        <v>0.44014999999999999</v>
      </c>
      <c r="I23" s="186">
        <v>0.22148999999999999</v>
      </c>
      <c r="J23" s="186">
        <v>0.13693</v>
      </c>
      <c r="K23" s="244">
        <v>0.1905</v>
      </c>
      <c r="L23" s="186">
        <v>0.31573000000000001</v>
      </c>
      <c r="M23" s="286">
        <v>7.0440000000000003E-2</v>
      </c>
    </row>
    <row r="24" spans="1:13" ht="12.75" customHeight="1" x14ac:dyDescent="0.2">
      <c r="A24" s="751" t="s">
        <v>88</v>
      </c>
      <c r="B24" s="245">
        <v>146162</v>
      </c>
      <c r="C24" s="246">
        <v>183164</v>
      </c>
      <c r="D24" s="236">
        <v>32552</v>
      </c>
      <c r="E24" s="236">
        <v>69469</v>
      </c>
      <c r="F24" s="245">
        <v>51917</v>
      </c>
      <c r="G24" s="236">
        <v>73442</v>
      </c>
      <c r="H24" s="245">
        <v>21073</v>
      </c>
      <c r="I24" s="236">
        <v>24835</v>
      </c>
      <c r="J24" s="236">
        <v>12386</v>
      </c>
      <c r="K24" s="246">
        <v>9629</v>
      </c>
      <c r="L24" s="236">
        <v>40620</v>
      </c>
      <c r="M24" s="282">
        <v>15418</v>
      </c>
    </row>
    <row r="25" spans="1:13" ht="12.75" customHeight="1" x14ac:dyDescent="0.2">
      <c r="A25" s="751"/>
      <c r="B25" s="425">
        <v>1</v>
      </c>
      <c r="C25" s="427">
        <v>1</v>
      </c>
      <c r="D25" s="186">
        <v>0.22270999999999999</v>
      </c>
      <c r="E25" s="186">
        <v>0.37927</v>
      </c>
      <c r="F25" s="254">
        <v>0.35520000000000002</v>
      </c>
      <c r="G25" s="186">
        <v>0.40095999999999998</v>
      </c>
      <c r="H25" s="254">
        <v>0.14418</v>
      </c>
      <c r="I25" s="186">
        <v>0.13558999999999999</v>
      </c>
      <c r="J25" s="186">
        <v>0.58777000000000001</v>
      </c>
      <c r="K25" s="244">
        <v>0.38772000000000001</v>
      </c>
      <c r="L25" s="186">
        <v>0.27790999999999999</v>
      </c>
      <c r="M25" s="286">
        <v>8.4180000000000005E-2</v>
      </c>
    </row>
    <row r="26" spans="1:13" ht="12.75" customHeight="1" x14ac:dyDescent="0.2">
      <c r="A26" s="751" t="s">
        <v>89</v>
      </c>
      <c r="B26" s="245">
        <v>16867</v>
      </c>
      <c r="C26" s="246">
        <v>24972</v>
      </c>
      <c r="D26" s="236">
        <v>6991</v>
      </c>
      <c r="E26" s="236">
        <v>14298</v>
      </c>
      <c r="F26" s="245">
        <v>4983</v>
      </c>
      <c r="G26" s="236">
        <v>6620</v>
      </c>
      <c r="H26" s="245">
        <v>3795</v>
      </c>
      <c r="I26" s="236">
        <v>2117</v>
      </c>
      <c r="J26" s="236">
        <v>1127</v>
      </c>
      <c r="K26" s="246">
        <v>963</v>
      </c>
      <c r="L26" s="236">
        <v>1098</v>
      </c>
      <c r="M26" s="282">
        <v>1937</v>
      </c>
    </row>
    <row r="27" spans="1:13" ht="12.75" customHeight="1" x14ac:dyDescent="0.2">
      <c r="A27" s="751"/>
      <c r="B27" s="425">
        <v>1</v>
      </c>
      <c r="C27" s="427">
        <v>1</v>
      </c>
      <c r="D27" s="186">
        <v>0.41448000000000002</v>
      </c>
      <c r="E27" s="186">
        <v>0.57255999999999996</v>
      </c>
      <c r="F27" s="254">
        <v>0.29543000000000003</v>
      </c>
      <c r="G27" s="186">
        <v>0.2651</v>
      </c>
      <c r="H27" s="254">
        <v>0.22500000000000001</v>
      </c>
      <c r="I27" s="186">
        <v>8.4769999999999998E-2</v>
      </c>
      <c r="J27" s="186">
        <v>0.29697000000000001</v>
      </c>
      <c r="K27" s="244">
        <v>0.45489000000000002</v>
      </c>
      <c r="L27" s="186">
        <v>6.5100000000000005E-2</v>
      </c>
      <c r="M27" s="286">
        <v>7.757E-2</v>
      </c>
    </row>
    <row r="28" spans="1:13" ht="12.75" customHeight="1" x14ac:dyDescent="0.2">
      <c r="A28" s="751" t="s">
        <v>90</v>
      </c>
      <c r="B28" s="245">
        <v>11716</v>
      </c>
      <c r="C28" s="246">
        <v>9857</v>
      </c>
      <c r="D28" s="236">
        <v>4666</v>
      </c>
      <c r="E28" s="236">
        <v>3109</v>
      </c>
      <c r="F28" s="245">
        <v>4842</v>
      </c>
      <c r="G28" s="236">
        <v>4589</v>
      </c>
      <c r="H28" s="245">
        <v>682</v>
      </c>
      <c r="I28" s="236">
        <v>1870</v>
      </c>
      <c r="J28" s="236">
        <v>4</v>
      </c>
      <c r="K28" s="246">
        <v>4</v>
      </c>
      <c r="L28" s="236">
        <v>1526</v>
      </c>
      <c r="M28" s="282">
        <v>289</v>
      </c>
    </row>
    <row r="29" spans="1:13" ht="12.75" customHeight="1" x14ac:dyDescent="0.2">
      <c r="A29" s="751"/>
      <c r="B29" s="425">
        <v>1</v>
      </c>
      <c r="C29" s="427">
        <v>1</v>
      </c>
      <c r="D29" s="186">
        <v>0.39826</v>
      </c>
      <c r="E29" s="186">
        <v>0.31541000000000002</v>
      </c>
      <c r="F29" s="254">
        <v>0.41327999999999998</v>
      </c>
      <c r="G29" s="186">
        <v>0.46555999999999997</v>
      </c>
      <c r="H29" s="254">
        <v>5.8209999999999998E-2</v>
      </c>
      <c r="I29" s="186">
        <v>0.18970999999999999</v>
      </c>
      <c r="J29" s="186">
        <v>5.8700000000000002E-3</v>
      </c>
      <c r="K29" s="244">
        <v>2.14E-3</v>
      </c>
      <c r="L29" s="186">
        <v>0.13025</v>
      </c>
      <c r="M29" s="286">
        <v>2.9319999999999999E-2</v>
      </c>
    </row>
    <row r="30" spans="1:13" ht="12.75" customHeight="1" x14ac:dyDescent="0.2">
      <c r="A30" s="751" t="s">
        <v>91</v>
      </c>
      <c r="B30" s="245">
        <v>6837</v>
      </c>
      <c r="C30" s="246">
        <v>15218</v>
      </c>
      <c r="D30" s="236">
        <v>1158</v>
      </c>
      <c r="E30" s="236">
        <v>9744</v>
      </c>
      <c r="F30" s="245">
        <v>753</v>
      </c>
      <c r="G30" s="236">
        <v>4202</v>
      </c>
      <c r="H30" s="245">
        <v>1464</v>
      </c>
      <c r="I30" s="236">
        <v>886</v>
      </c>
      <c r="J30" s="236">
        <v>1347</v>
      </c>
      <c r="K30" s="246">
        <v>765</v>
      </c>
      <c r="L30" s="236">
        <v>3462</v>
      </c>
      <c r="M30" s="282">
        <v>386</v>
      </c>
    </row>
    <row r="31" spans="1:13" ht="12.75" customHeight="1" x14ac:dyDescent="0.2">
      <c r="A31" s="751"/>
      <c r="B31" s="425">
        <v>1</v>
      </c>
      <c r="C31" s="427">
        <v>1</v>
      </c>
      <c r="D31" s="186">
        <v>0.16936999999999999</v>
      </c>
      <c r="E31" s="186">
        <v>0.64029000000000003</v>
      </c>
      <c r="F31" s="254">
        <v>0.11014</v>
      </c>
      <c r="G31" s="186">
        <v>0.27611999999999998</v>
      </c>
      <c r="H31" s="254">
        <v>0.21412999999999999</v>
      </c>
      <c r="I31" s="186">
        <v>5.8220000000000001E-2</v>
      </c>
      <c r="J31" s="186">
        <v>0.92008000000000001</v>
      </c>
      <c r="K31" s="244">
        <v>0.86343000000000003</v>
      </c>
      <c r="L31" s="186">
        <v>0.50636000000000003</v>
      </c>
      <c r="M31" s="286">
        <v>2.5360000000000001E-2</v>
      </c>
    </row>
    <row r="32" spans="1:13" ht="12.75" customHeight="1" x14ac:dyDescent="0.2">
      <c r="A32" s="751" t="s">
        <v>92</v>
      </c>
      <c r="B32" s="245">
        <v>1491</v>
      </c>
      <c r="C32" s="246">
        <v>2603</v>
      </c>
      <c r="D32" s="236">
        <v>670</v>
      </c>
      <c r="E32" s="236">
        <v>1520</v>
      </c>
      <c r="F32" s="245">
        <v>542</v>
      </c>
      <c r="G32" s="236">
        <v>764</v>
      </c>
      <c r="H32" s="245">
        <v>129</v>
      </c>
      <c r="I32" s="236">
        <v>312</v>
      </c>
      <c r="J32" s="236">
        <v>37</v>
      </c>
      <c r="K32" s="246">
        <v>42</v>
      </c>
      <c r="L32" s="236">
        <v>150</v>
      </c>
      <c r="M32" s="282">
        <v>7</v>
      </c>
    </row>
    <row r="33" spans="1:13" ht="12.75" customHeight="1" x14ac:dyDescent="0.2">
      <c r="A33" s="751"/>
      <c r="B33" s="425">
        <v>1</v>
      </c>
      <c r="C33" s="427">
        <v>1</v>
      </c>
      <c r="D33" s="186">
        <v>0.44935999999999998</v>
      </c>
      <c r="E33" s="186">
        <v>0.58394000000000001</v>
      </c>
      <c r="F33" s="254">
        <v>0.36351</v>
      </c>
      <c r="G33" s="186">
        <v>0.29350999999999999</v>
      </c>
      <c r="H33" s="254">
        <v>8.652E-2</v>
      </c>
      <c r="I33" s="186">
        <v>0.11985999999999999</v>
      </c>
      <c r="J33" s="186">
        <v>0.28682000000000002</v>
      </c>
      <c r="K33" s="244">
        <v>0.13461999999999999</v>
      </c>
      <c r="L33" s="186">
        <v>0.10059999999999999</v>
      </c>
      <c r="M33" s="286">
        <v>2.6900000000000001E-3</v>
      </c>
    </row>
    <row r="34" spans="1:13" ht="12.75" customHeight="1" x14ac:dyDescent="0.2">
      <c r="A34" s="751" t="s">
        <v>93</v>
      </c>
      <c r="B34" s="245">
        <v>10268</v>
      </c>
      <c r="C34" s="246">
        <v>20077</v>
      </c>
      <c r="D34" s="236">
        <v>4407</v>
      </c>
      <c r="E34" s="236">
        <v>7945</v>
      </c>
      <c r="F34" s="245">
        <v>4407</v>
      </c>
      <c r="G34" s="236">
        <v>10021</v>
      </c>
      <c r="H34" s="245">
        <v>1378</v>
      </c>
      <c r="I34" s="236">
        <v>2062</v>
      </c>
      <c r="J34" s="236">
        <v>637</v>
      </c>
      <c r="K34" s="246">
        <v>432</v>
      </c>
      <c r="L34" s="236">
        <v>76</v>
      </c>
      <c r="M34" s="282">
        <v>49</v>
      </c>
    </row>
    <row r="35" spans="1:13" ht="12.75" customHeight="1" x14ac:dyDescent="0.2">
      <c r="A35" s="751"/>
      <c r="B35" s="425">
        <v>1</v>
      </c>
      <c r="C35" s="427">
        <v>1</v>
      </c>
      <c r="D35" s="186">
        <v>0.42920000000000003</v>
      </c>
      <c r="E35" s="186">
        <v>0.39573000000000003</v>
      </c>
      <c r="F35" s="254">
        <v>0.42920000000000003</v>
      </c>
      <c r="G35" s="186">
        <v>0.49913000000000002</v>
      </c>
      <c r="H35" s="254">
        <v>0.13420000000000001</v>
      </c>
      <c r="I35" s="186">
        <v>0.1027</v>
      </c>
      <c r="J35" s="186">
        <v>0.46226</v>
      </c>
      <c r="K35" s="244">
        <v>0.20951</v>
      </c>
      <c r="L35" s="186">
        <v>7.4000000000000003E-3</v>
      </c>
      <c r="M35" s="286">
        <v>2.4399999999999999E-3</v>
      </c>
    </row>
    <row r="36" spans="1:13" ht="12.75" customHeight="1" x14ac:dyDescent="0.2">
      <c r="A36" s="780" t="s">
        <v>94</v>
      </c>
      <c r="B36" s="245">
        <v>11265</v>
      </c>
      <c r="C36" s="246">
        <v>9516</v>
      </c>
      <c r="D36" s="236">
        <v>5024</v>
      </c>
      <c r="E36" s="236">
        <v>5855</v>
      </c>
      <c r="F36" s="245">
        <v>3525</v>
      </c>
      <c r="G36" s="236">
        <v>2387</v>
      </c>
      <c r="H36" s="245">
        <v>1602</v>
      </c>
      <c r="I36" s="236">
        <v>813</v>
      </c>
      <c r="J36" s="236">
        <v>1070</v>
      </c>
      <c r="K36" s="246">
        <v>360</v>
      </c>
      <c r="L36" s="236">
        <v>1114</v>
      </c>
      <c r="M36" s="282">
        <v>461</v>
      </c>
    </row>
    <row r="37" spans="1:13" ht="12.75" customHeight="1" x14ac:dyDescent="0.2">
      <c r="A37" s="769"/>
      <c r="B37" s="428">
        <v>1</v>
      </c>
      <c r="C37" s="430">
        <v>1</v>
      </c>
      <c r="D37" s="193">
        <v>0.44597999999999999</v>
      </c>
      <c r="E37" s="193">
        <v>0.61528000000000005</v>
      </c>
      <c r="F37" s="192">
        <v>0.31291999999999998</v>
      </c>
      <c r="G37" s="193">
        <v>0.25084000000000001</v>
      </c>
      <c r="H37" s="254">
        <v>0.14221</v>
      </c>
      <c r="I37" s="186">
        <v>8.5440000000000002E-2</v>
      </c>
      <c r="J37" s="201">
        <v>0.66791999999999996</v>
      </c>
      <c r="K37" s="202">
        <v>0.44280000000000003</v>
      </c>
      <c r="L37" s="201">
        <v>9.8890000000000006E-2</v>
      </c>
      <c r="M37" s="203">
        <v>4.8439999999999997E-2</v>
      </c>
    </row>
    <row r="38" spans="1:13" ht="12.75" customHeight="1" x14ac:dyDescent="0.2">
      <c r="A38" s="810" t="s">
        <v>109</v>
      </c>
      <c r="B38" s="238">
        <v>486974</v>
      </c>
      <c r="C38" s="249">
        <v>693475</v>
      </c>
      <c r="D38" s="239">
        <v>109004</v>
      </c>
      <c r="E38" s="239">
        <v>248103</v>
      </c>
      <c r="F38" s="238">
        <v>183158</v>
      </c>
      <c r="G38" s="239">
        <v>344518</v>
      </c>
      <c r="H38" s="238">
        <v>95833</v>
      </c>
      <c r="I38" s="239">
        <v>70478</v>
      </c>
      <c r="J38" s="239">
        <v>27576</v>
      </c>
      <c r="K38" s="249">
        <v>20356</v>
      </c>
      <c r="L38" s="239">
        <v>98979</v>
      </c>
      <c r="M38" s="291">
        <v>30376</v>
      </c>
    </row>
    <row r="39" spans="1:13" ht="12.75" customHeight="1" thickBot="1" x14ac:dyDescent="0.25">
      <c r="A39" s="811"/>
      <c r="B39" s="432">
        <v>1</v>
      </c>
      <c r="C39" s="434">
        <v>1</v>
      </c>
      <c r="D39" s="435">
        <v>0.22384000000000001</v>
      </c>
      <c r="E39" s="435">
        <v>0.35776999999999998</v>
      </c>
      <c r="F39" s="437">
        <v>0.37611</v>
      </c>
      <c r="G39" s="435">
        <v>0.49680000000000002</v>
      </c>
      <c r="H39" s="437">
        <v>0.19678999999999999</v>
      </c>
      <c r="I39" s="435">
        <v>0.10163</v>
      </c>
      <c r="J39" s="435">
        <v>0.28775000000000001</v>
      </c>
      <c r="K39" s="436">
        <v>0.28882999999999998</v>
      </c>
      <c r="L39" s="435">
        <v>0.20324999999999999</v>
      </c>
      <c r="M39" s="438">
        <v>4.3799999999999999E-2</v>
      </c>
    </row>
    <row r="41" spans="1:13" x14ac:dyDescent="0.2">
      <c r="A41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42" spans="1:13" x14ac:dyDescent="0.2">
      <c r="A42"/>
      <c r="B42"/>
      <c r="C42"/>
      <c r="D42"/>
      <c r="E42"/>
      <c r="F42"/>
      <c r="G42"/>
      <c r="H42"/>
    </row>
    <row r="43" spans="1:13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</row>
    <row r="44" spans="1:13" x14ac:dyDescent="0.2">
      <c r="A44" s="700" t="s">
        <v>516</v>
      </c>
      <c r="B44" s="701"/>
      <c r="C44" s="701"/>
      <c r="E44" s="702" t="s">
        <v>503</v>
      </c>
      <c r="G44" s="9"/>
      <c r="H44" s="701"/>
    </row>
    <row r="45" spans="1:13" x14ac:dyDescent="0.2">
      <c r="A45" s="703"/>
      <c r="B45" s="701"/>
      <c r="C45" s="701"/>
      <c r="D45" s="701"/>
      <c r="E45" s="701"/>
      <c r="F45" s="701"/>
      <c r="G45" s="701"/>
      <c r="H45" s="701"/>
    </row>
    <row r="46" spans="1:13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</row>
  </sheetData>
  <mergeCells count="27">
    <mergeCell ref="A8:A9"/>
    <mergeCell ref="A10:A11"/>
    <mergeCell ref="A12:A13"/>
    <mergeCell ref="A14:A15"/>
    <mergeCell ref="A6:A7"/>
    <mergeCell ref="A1:M1"/>
    <mergeCell ref="A2:A5"/>
    <mergeCell ref="B2:C4"/>
    <mergeCell ref="D2:M2"/>
    <mergeCell ref="D3:E4"/>
    <mergeCell ref="F3:G4"/>
    <mergeCell ref="H3:I4"/>
    <mergeCell ref="J3:K3"/>
    <mergeCell ref="L3:M4"/>
    <mergeCell ref="J4:K4"/>
    <mergeCell ref="A38:A39"/>
    <mergeCell ref="A28:A29"/>
    <mergeCell ref="A20:A21"/>
    <mergeCell ref="A22:A23"/>
    <mergeCell ref="A24:A25"/>
    <mergeCell ref="A26:A27"/>
    <mergeCell ref="A16:A17"/>
    <mergeCell ref="A30:A31"/>
    <mergeCell ref="A32:A33"/>
    <mergeCell ref="A34:A35"/>
    <mergeCell ref="A36:A37"/>
    <mergeCell ref="A18:A19"/>
  </mergeCells>
  <conditionalFormatting sqref="A7 A9 A11 A13 A15 A17 A19 A21 A23 A25 A27 A29 A31 A33 A35 A37">
    <cfRule type="cellIs" dxfId="130" priority="1" stopIfTrue="1" operator="equal">
      <formula>1</formula>
    </cfRule>
  </conditionalFormatting>
  <conditionalFormatting sqref="A6:M6 A10:M10 A12:M12 A14:M14 A16:M16 A18:M18 A20:M20 A22:M22 A24:M24 A26:M26 A28:M28 A30:M30 A32:M32 A34:M34 A36:M36">
    <cfRule type="cellIs" dxfId="129" priority="3" stopIfTrue="1" operator="equal">
      <formula>0</formula>
    </cfRule>
  </conditionalFormatting>
  <conditionalFormatting sqref="A7:M7 A9:M9 A11:M11 A13:M13 A15:M15 A17:M17 A19:M19 A21:M21 A23:M23 A25:M25 A27:M27 A29:M29 A31:M31 A33:M33 A35:M35 A37:M37">
    <cfRule type="cellIs" dxfId="128" priority="2" stopIfTrue="1" operator="lessThan">
      <formula>0.0005</formula>
    </cfRule>
  </conditionalFormatting>
  <conditionalFormatting sqref="A39:M39">
    <cfRule type="cellIs" dxfId="127" priority="5" stopIfTrue="1" operator="lessThan">
      <formula>0.0005</formula>
    </cfRule>
  </conditionalFormatting>
  <conditionalFormatting sqref="B8:M8 A38:M38">
    <cfRule type="cellIs" dxfId="126" priority="6" stopIfTrue="1" operator="equal">
      <formula>0</formula>
    </cfRule>
  </conditionalFormatting>
  <hyperlinks>
    <hyperlink ref="E44" r:id="rId1" xr:uid="{7B67269A-3566-4969-B5AC-CA345272B9DD}"/>
    <hyperlink ref="A46" r:id="rId2" display="Publikation und Tabellen stehen unter der Lizenz CC BY-SA DEED 4.0." xr:uid="{5BB2D19C-0490-4D26-8F8D-64C1CA2BDA5D}"/>
  </hyperlinks>
  <pageMargins left="0.7" right="0.7" top="0.78740157499999996" bottom="0.78740157499999996" header="0.3" footer="0.3"/>
  <pageSetup paperSize="9" scale="75" orientation="portrait"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BFD5-C677-464B-A865-A4309BCC40DF}">
  <dimension ref="A1:H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1.7109375" style="24" customWidth="1"/>
    <col min="2" max="3" width="26.5703125" style="24" customWidth="1"/>
    <col min="4" max="4" width="5" style="24" customWidth="1"/>
    <col min="5" max="16384" width="11.42578125" style="24"/>
  </cols>
  <sheetData>
    <row r="1" spans="1:3" ht="39.950000000000003" customHeight="1" thickBot="1" x14ac:dyDescent="0.25">
      <c r="A1" s="753" t="str">
        <f>"Tabelle 23: Unterstützung bei der Vermittlung in Arbeit " &amp;Hilfswerte!B1</f>
        <v>Tabelle 23: Unterstützung bei der Vermittlung in Arbeit 2019</v>
      </c>
      <c r="B1" s="753"/>
      <c r="C1" s="753"/>
    </row>
    <row r="2" spans="1:3" ht="32.25" customHeight="1" x14ac:dyDescent="0.2">
      <c r="A2" s="770" t="s">
        <v>14</v>
      </c>
      <c r="B2" s="1082" t="s">
        <v>339</v>
      </c>
      <c r="C2" s="1083"/>
    </row>
    <row r="3" spans="1:3" ht="34.5" customHeight="1" x14ac:dyDescent="0.2">
      <c r="A3" s="772"/>
      <c r="B3" s="451" t="s">
        <v>405</v>
      </c>
      <c r="C3" s="452" t="s">
        <v>338</v>
      </c>
    </row>
    <row r="4" spans="1:3" ht="24.95" customHeight="1" x14ac:dyDescent="0.2">
      <c r="A4" s="120" t="s">
        <v>79</v>
      </c>
      <c r="B4" s="423">
        <v>540</v>
      </c>
      <c r="C4" s="636">
        <v>154</v>
      </c>
    </row>
    <row r="5" spans="1:3" ht="24.95" customHeight="1" x14ac:dyDescent="0.2">
      <c r="A5" s="322" t="s">
        <v>80</v>
      </c>
      <c r="B5" s="245">
        <v>1474</v>
      </c>
      <c r="C5" s="637">
        <v>84</v>
      </c>
    </row>
    <row r="6" spans="1:3" ht="24.95" customHeight="1" x14ac:dyDescent="0.2">
      <c r="A6" s="322" t="s">
        <v>81</v>
      </c>
      <c r="B6" s="245">
        <v>0</v>
      </c>
      <c r="C6" s="637">
        <v>0</v>
      </c>
    </row>
    <row r="7" spans="1:3" ht="24.95" customHeight="1" x14ac:dyDescent="0.2">
      <c r="A7" s="322" t="s">
        <v>82</v>
      </c>
      <c r="B7" s="245">
        <v>121</v>
      </c>
      <c r="C7" s="637">
        <v>20</v>
      </c>
    </row>
    <row r="8" spans="1:3" ht="24.95" customHeight="1" x14ac:dyDescent="0.2">
      <c r="A8" s="322" t="s">
        <v>83</v>
      </c>
      <c r="B8" s="245">
        <v>0</v>
      </c>
      <c r="C8" s="637">
        <v>0</v>
      </c>
    </row>
    <row r="9" spans="1:3" ht="24.95" customHeight="1" x14ac:dyDescent="0.2">
      <c r="A9" s="322" t="s">
        <v>84</v>
      </c>
      <c r="B9" s="245">
        <v>1066</v>
      </c>
      <c r="C9" s="637">
        <v>308</v>
      </c>
    </row>
    <row r="10" spans="1:3" ht="24.95" customHeight="1" x14ac:dyDescent="0.2">
      <c r="A10" s="322" t="s">
        <v>85</v>
      </c>
      <c r="B10" s="245">
        <v>21300</v>
      </c>
      <c r="C10" s="637">
        <v>35077</v>
      </c>
    </row>
    <row r="11" spans="1:3" ht="24.95" customHeight="1" x14ac:dyDescent="0.2">
      <c r="A11" s="322" t="s">
        <v>86</v>
      </c>
      <c r="B11" s="245">
        <v>0</v>
      </c>
      <c r="C11" s="637">
        <v>0</v>
      </c>
    </row>
    <row r="12" spans="1:3" ht="24.95" customHeight="1" x14ac:dyDescent="0.2">
      <c r="A12" s="322" t="s">
        <v>87</v>
      </c>
      <c r="B12" s="245">
        <v>55979</v>
      </c>
      <c r="C12" s="637">
        <v>6009</v>
      </c>
    </row>
    <row r="13" spans="1:3" ht="24.95" customHeight="1" x14ac:dyDescent="0.2">
      <c r="A13" s="322" t="s">
        <v>88</v>
      </c>
      <c r="B13" s="245">
        <v>12265</v>
      </c>
      <c r="C13" s="637">
        <v>1797</v>
      </c>
    </row>
    <row r="14" spans="1:3" ht="24.95" customHeight="1" x14ac:dyDescent="0.2">
      <c r="A14" s="322" t="s">
        <v>89</v>
      </c>
      <c r="B14" s="245">
        <v>35</v>
      </c>
      <c r="C14" s="637">
        <v>30</v>
      </c>
    </row>
    <row r="15" spans="1:3" ht="24.95" customHeight="1" x14ac:dyDescent="0.2">
      <c r="A15" s="322" t="s">
        <v>90</v>
      </c>
      <c r="B15" s="245">
        <v>5545</v>
      </c>
      <c r="C15" s="637">
        <v>424</v>
      </c>
    </row>
    <row r="16" spans="1:3" ht="24.95" customHeight="1" x14ac:dyDescent="0.2">
      <c r="A16" s="322" t="s">
        <v>91</v>
      </c>
      <c r="B16" s="245">
        <v>0</v>
      </c>
      <c r="C16" s="637">
        <v>0</v>
      </c>
    </row>
    <row r="17" spans="1:8" ht="24.95" customHeight="1" x14ac:dyDescent="0.2">
      <c r="A17" s="322" t="s">
        <v>92</v>
      </c>
      <c r="B17" s="245">
        <v>0</v>
      </c>
      <c r="C17" s="637">
        <v>0</v>
      </c>
    </row>
    <row r="18" spans="1:8" ht="24.95" customHeight="1" x14ac:dyDescent="0.2">
      <c r="A18" s="322" t="s">
        <v>93</v>
      </c>
      <c r="B18" s="245">
        <v>83</v>
      </c>
      <c r="C18" s="637">
        <v>58</v>
      </c>
    </row>
    <row r="19" spans="1:8" ht="24.95" customHeight="1" x14ac:dyDescent="0.2">
      <c r="A19" s="322" t="s">
        <v>94</v>
      </c>
      <c r="B19" s="245">
        <v>163</v>
      </c>
      <c r="C19" s="638">
        <v>177</v>
      </c>
    </row>
    <row r="20" spans="1:8" ht="24.95" customHeight="1" thickBot="1" x14ac:dyDescent="0.25">
      <c r="A20" s="323" t="s">
        <v>109</v>
      </c>
      <c r="B20" s="448">
        <v>98571</v>
      </c>
      <c r="C20" s="639">
        <v>44138</v>
      </c>
    </row>
    <row r="22" spans="1:8" s="707" customFormat="1" ht="18.75" customHeight="1" x14ac:dyDescent="0.2">
      <c r="A22" s="1084" t="str">
        <f>"Anmerkungen. Datengrundlage: Volkshochschul-Statistik "&amp;Hilfswerte!B1&amp;"; Basis: "&amp;Tabelle1!$C$36&amp;" VHS."</f>
        <v>Anmerkungen. Datengrundlage: Volkshochschul-Statistik 2019; Basis: 869 VHS.</v>
      </c>
      <c r="B22" s="1084"/>
      <c r="C22" s="1084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 s="700" t="s">
        <v>515</v>
      </c>
      <c r="B24" s="701"/>
      <c r="C24" s="701"/>
      <c r="D24" s="701"/>
      <c r="E24" s="701"/>
      <c r="F24" s="701"/>
      <c r="G24" s="701"/>
      <c r="H24" s="701"/>
    </row>
    <row r="25" spans="1:8" x14ac:dyDescent="0.2">
      <c r="A25" s="700" t="s">
        <v>516</v>
      </c>
      <c r="B25" s="701"/>
      <c r="C25" s="702" t="s">
        <v>503</v>
      </c>
      <c r="G25" s="9"/>
      <c r="H25" s="701"/>
    </row>
    <row r="26" spans="1:8" x14ac:dyDescent="0.2">
      <c r="A26" s="703"/>
      <c r="B26" s="701"/>
      <c r="C26" s="701"/>
      <c r="D26" s="701"/>
      <c r="E26" s="701"/>
      <c r="F26" s="701"/>
      <c r="G26" s="701"/>
      <c r="H26" s="701"/>
    </row>
    <row r="27" spans="1:8" x14ac:dyDescent="0.2">
      <c r="A27" s="704" t="s">
        <v>517</v>
      </c>
      <c r="B27" s="701"/>
      <c r="C27" s="701"/>
      <c r="D27" s="701"/>
      <c r="E27" s="701"/>
      <c r="F27" s="701"/>
      <c r="G27" s="701"/>
      <c r="H27" s="701"/>
    </row>
  </sheetData>
  <mergeCells count="4">
    <mergeCell ref="A1:C1"/>
    <mergeCell ref="A2:A3"/>
    <mergeCell ref="B2:C2"/>
    <mergeCell ref="A22:C22"/>
  </mergeCells>
  <conditionalFormatting sqref="A4:C20">
    <cfRule type="cellIs" dxfId="125" priority="1" stopIfTrue="1" operator="equal">
      <formula>0</formula>
    </cfRule>
  </conditionalFormatting>
  <hyperlinks>
    <hyperlink ref="C25" r:id="rId1" xr:uid="{3378F0BF-4F0C-489E-84E8-32FD65E0ECF0}"/>
    <hyperlink ref="A27" r:id="rId2" display="Publikation und Tabellen stehen unter der Lizenz CC BY-SA DEED 4.0." xr:uid="{9C0FC821-08AB-469E-B52B-F2C3E7EE463D}"/>
  </hyperlinks>
  <pageMargins left="0.7" right="0.7" top="0.78740157499999996" bottom="0.78740157499999996" header="0.3" footer="0.3"/>
  <pageSetup paperSize="9" scale="87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509-B3C6-426B-97D6-0138C1786DF4}">
  <sheetPr codeName="Tabelle1"/>
  <dimension ref="A1:N90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2.5703125" style="5" customWidth="1"/>
    <col min="2" max="2" width="8.28515625" style="5" customWidth="1"/>
    <col min="3" max="3" width="8.5703125" style="5" customWidth="1"/>
    <col min="4" max="13" width="7.7109375" style="5" customWidth="1"/>
    <col min="14" max="14" width="20.28515625" style="5" customWidth="1"/>
    <col min="15" max="16384" width="11.42578125" style="5"/>
  </cols>
  <sheetData>
    <row r="1" spans="1:13" s="3" customFormat="1" ht="39.950000000000003" customHeight="1" thickBot="1" x14ac:dyDescent="0.25">
      <c r="A1" s="730" t="str">
        <f>"Tabelle 1: Volkshochschulen und Rechtsträger nach Ländern " &amp; Hilfswerte!B1</f>
        <v>Tabelle 1: Volkshochschulen und Rechtsträger nach Ländern 2019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s="22" customFormat="1" ht="14.1" customHeight="1" x14ac:dyDescent="0.2">
      <c r="A2" s="731" t="s">
        <v>14</v>
      </c>
      <c r="B2" s="737" t="s">
        <v>3</v>
      </c>
      <c r="C2" s="737"/>
      <c r="D2" s="733" t="s">
        <v>4</v>
      </c>
      <c r="E2" s="734"/>
      <c r="F2" s="734"/>
      <c r="G2" s="735"/>
      <c r="H2" s="737" t="s">
        <v>5</v>
      </c>
      <c r="I2" s="737"/>
      <c r="J2" s="737"/>
      <c r="K2" s="737"/>
      <c r="L2" s="737"/>
      <c r="M2" s="738"/>
    </row>
    <row r="3" spans="1:13" s="1" customFormat="1" ht="96.75" customHeight="1" x14ac:dyDescent="0.2">
      <c r="A3" s="732"/>
      <c r="B3" s="17" t="s">
        <v>386</v>
      </c>
      <c r="C3" s="17" t="str">
        <f>"Anzahl aus-gewerteter Berichts-bögen (Grund-gesamtheit " &amp;Hilfswerte!B1&amp; ")"</f>
        <v>Anzahl aus-gewerteter Berichts-bögen (Grund-gesamtheit 2019)</v>
      </c>
      <c r="D3" s="18" t="s">
        <v>6</v>
      </c>
      <c r="E3" s="17" t="s">
        <v>7</v>
      </c>
      <c r="F3" s="17" t="s">
        <v>110</v>
      </c>
      <c r="G3" s="17" t="s">
        <v>99</v>
      </c>
      <c r="H3" s="17" t="s">
        <v>107</v>
      </c>
      <c r="I3" s="17" t="s">
        <v>106</v>
      </c>
      <c r="J3" s="17" t="s">
        <v>8</v>
      </c>
      <c r="K3" s="17" t="s">
        <v>387</v>
      </c>
      <c r="L3" s="17" t="s">
        <v>108</v>
      </c>
      <c r="M3" s="19" t="s">
        <v>388</v>
      </c>
    </row>
    <row r="4" spans="1:13" s="6" customFormat="1" ht="12.75" customHeight="1" x14ac:dyDescent="0.2">
      <c r="A4" s="739" t="s">
        <v>79</v>
      </c>
      <c r="B4" s="135">
        <v>169</v>
      </c>
      <c r="C4" s="136">
        <v>169</v>
      </c>
      <c r="D4" s="131">
        <v>660</v>
      </c>
      <c r="E4" s="131">
        <v>131</v>
      </c>
      <c r="F4" s="131">
        <v>282</v>
      </c>
      <c r="G4" s="132">
        <v>247</v>
      </c>
      <c r="H4" s="131">
        <v>90</v>
      </c>
      <c r="I4" s="131">
        <v>5</v>
      </c>
      <c r="J4" s="131">
        <v>11</v>
      </c>
      <c r="K4" s="131">
        <v>59</v>
      </c>
      <c r="L4" s="131">
        <v>0</v>
      </c>
      <c r="M4" s="137">
        <v>4</v>
      </c>
    </row>
    <row r="5" spans="1:13" s="2" customFormat="1" ht="11.25" customHeight="1" x14ac:dyDescent="0.2">
      <c r="A5" s="740"/>
      <c r="B5" s="138" t="s">
        <v>9</v>
      </c>
      <c r="C5" s="139">
        <v>1</v>
      </c>
      <c r="D5" s="140" t="s">
        <v>9</v>
      </c>
      <c r="E5" s="133">
        <v>0.19847999999999999</v>
      </c>
      <c r="F5" s="133">
        <v>0.42726999999999998</v>
      </c>
      <c r="G5" s="134">
        <v>0.37424000000000002</v>
      </c>
      <c r="H5" s="133">
        <v>0.53254000000000001</v>
      </c>
      <c r="I5" s="133">
        <v>2.9590000000000002E-2</v>
      </c>
      <c r="J5" s="133">
        <v>6.5089999999999995E-2</v>
      </c>
      <c r="K5" s="133">
        <v>0.34910999999999998</v>
      </c>
      <c r="L5" s="133" t="s">
        <v>498</v>
      </c>
      <c r="M5" s="141">
        <v>2.367E-2</v>
      </c>
    </row>
    <row r="6" spans="1:13" s="6" customFormat="1" x14ac:dyDescent="0.2">
      <c r="A6" s="728" t="s">
        <v>80</v>
      </c>
      <c r="B6" s="135">
        <v>180</v>
      </c>
      <c r="C6" s="136">
        <v>180</v>
      </c>
      <c r="D6" s="131">
        <v>1120</v>
      </c>
      <c r="E6" s="131">
        <v>152</v>
      </c>
      <c r="F6" s="131">
        <v>189</v>
      </c>
      <c r="G6" s="132">
        <v>779</v>
      </c>
      <c r="H6" s="131">
        <v>56</v>
      </c>
      <c r="I6" s="131">
        <v>9</v>
      </c>
      <c r="J6" s="131">
        <v>10</v>
      </c>
      <c r="K6" s="131">
        <v>96</v>
      </c>
      <c r="L6" s="131">
        <v>0</v>
      </c>
      <c r="M6" s="137">
        <v>9</v>
      </c>
    </row>
    <row r="7" spans="1:13" s="2" customFormat="1" ht="11.25" customHeight="1" x14ac:dyDescent="0.2">
      <c r="A7" s="729"/>
      <c r="B7" s="138" t="s">
        <v>9</v>
      </c>
      <c r="C7" s="139">
        <v>1</v>
      </c>
      <c r="D7" s="140" t="s">
        <v>9</v>
      </c>
      <c r="E7" s="133">
        <v>0.13571</v>
      </c>
      <c r="F7" s="133">
        <v>0.16875000000000001</v>
      </c>
      <c r="G7" s="134">
        <v>0.69554000000000005</v>
      </c>
      <c r="H7" s="133">
        <v>0.31111</v>
      </c>
      <c r="I7" s="133">
        <v>0.05</v>
      </c>
      <c r="J7" s="133">
        <v>5.5559999999999998E-2</v>
      </c>
      <c r="K7" s="133">
        <v>0.53332999999999997</v>
      </c>
      <c r="L7" s="133" t="s">
        <v>498</v>
      </c>
      <c r="M7" s="141">
        <v>0.05</v>
      </c>
    </row>
    <row r="8" spans="1:13" s="6" customFormat="1" x14ac:dyDescent="0.2">
      <c r="A8" s="728" t="s">
        <v>81</v>
      </c>
      <c r="B8" s="135">
        <v>12</v>
      </c>
      <c r="C8" s="136">
        <v>12</v>
      </c>
      <c r="D8" s="131">
        <v>6</v>
      </c>
      <c r="E8" s="131">
        <v>6</v>
      </c>
      <c r="F8" s="131">
        <v>0</v>
      </c>
      <c r="G8" s="132">
        <v>0</v>
      </c>
      <c r="H8" s="131">
        <v>0</v>
      </c>
      <c r="I8" s="131">
        <v>0</v>
      </c>
      <c r="J8" s="131">
        <v>0</v>
      </c>
      <c r="K8" s="131">
        <v>0</v>
      </c>
      <c r="L8" s="131">
        <v>12</v>
      </c>
      <c r="M8" s="137">
        <v>0</v>
      </c>
    </row>
    <row r="9" spans="1:13" s="2" customFormat="1" ht="11.25" customHeight="1" x14ac:dyDescent="0.2">
      <c r="A9" s="729"/>
      <c r="B9" s="138" t="s">
        <v>9</v>
      </c>
      <c r="C9" s="139">
        <v>1</v>
      </c>
      <c r="D9" s="140" t="s">
        <v>9</v>
      </c>
      <c r="E9" s="133">
        <v>1</v>
      </c>
      <c r="F9" s="133" t="s">
        <v>498</v>
      </c>
      <c r="G9" s="134" t="s">
        <v>498</v>
      </c>
      <c r="H9" s="133" t="s">
        <v>498</v>
      </c>
      <c r="I9" s="133" t="s">
        <v>498</v>
      </c>
      <c r="J9" s="133" t="s">
        <v>498</v>
      </c>
      <c r="K9" s="133" t="s">
        <v>498</v>
      </c>
      <c r="L9" s="133">
        <v>1</v>
      </c>
      <c r="M9" s="141" t="s">
        <v>498</v>
      </c>
    </row>
    <row r="10" spans="1:13" s="6" customFormat="1" x14ac:dyDescent="0.2">
      <c r="A10" s="728" t="s">
        <v>82</v>
      </c>
      <c r="B10" s="135">
        <v>20</v>
      </c>
      <c r="C10" s="136">
        <v>19</v>
      </c>
      <c r="D10" s="131">
        <v>30</v>
      </c>
      <c r="E10" s="131">
        <v>30</v>
      </c>
      <c r="F10" s="131">
        <v>0</v>
      </c>
      <c r="G10" s="132">
        <v>0</v>
      </c>
      <c r="H10" s="131">
        <v>5</v>
      </c>
      <c r="I10" s="131">
        <v>13</v>
      </c>
      <c r="J10" s="131">
        <v>0</v>
      </c>
      <c r="K10" s="131">
        <v>0</v>
      </c>
      <c r="L10" s="131">
        <v>0</v>
      </c>
      <c r="M10" s="137">
        <v>1</v>
      </c>
    </row>
    <row r="11" spans="1:13" s="2" customFormat="1" ht="11.25" customHeight="1" x14ac:dyDescent="0.2">
      <c r="A11" s="729"/>
      <c r="B11" s="138" t="s">
        <v>9</v>
      </c>
      <c r="C11" s="139">
        <v>0.95</v>
      </c>
      <c r="D11" s="140" t="s">
        <v>9</v>
      </c>
      <c r="E11" s="133">
        <v>1</v>
      </c>
      <c r="F11" s="133" t="s">
        <v>498</v>
      </c>
      <c r="G11" s="134" t="s">
        <v>498</v>
      </c>
      <c r="H11" s="133">
        <v>0.26316000000000001</v>
      </c>
      <c r="I11" s="133">
        <v>0.68420999999999998</v>
      </c>
      <c r="J11" s="133" t="s">
        <v>498</v>
      </c>
      <c r="K11" s="133" t="s">
        <v>498</v>
      </c>
      <c r="L11" s="133" t="s">
        <v>498</v>
      </c>
      <c r="M11" s="141">
        <v>5.2630000000000003E-2</v>
      </c>
    </row>
    <row r="12" spans="1:13" s="6" customFormat="1" x14ac:dyDescent="0.2">
      <c r="A12" s="728" t="s">
        <v>83</v>
      </c>
      <c r="B12" s="135">
        <v>2</v>
      </c>
      <c r="C12" s="136">
        <v>2</v>
      </c>
      <c r="D12" s="131">
        <v>5</v>
      </c>
      <c r="E12" s="131">
        <v>5</v>
      </c>
      <c r="F12" s="131">
        <v>0</v>
      </c>
      <c r="G12" s="132">
        <v>0</v>
      </c>
      <c r="H12" s="131">
        <v>1</v>
      </c>
      <c r="I12" s="131">
        <v>0</v>
      </c>
      <c r="J12" s="131">
        <v>0</v>
      </c>
      <c r="K12" s="131">
        <v>0</v>
      </c>
      <c r="L12" s="131">
        <v>1</v>
      </c>
      <c r="M12" s="137">
        <v>0</v>
      </c>
    </row>
    <row r="13" spans="1:13" s="2" customFormat="1" ht="11.25" customHeight="1" x14ac:dyDescent="0.2">
      <c r="A13" s="729"/>
      <c r="B13" s="138" t="s">
        <v>9</v>
      </c>
      <c r="C13" s="139">
        <v>1</v>
      </c>
      <c r="D13" s="140" t="s">
        <v>9</v>
      </c>
      <c r="E13" s="133">
        <v>1</v>
      </c>
      <c r="F13" s="133" t="s">
        <v>498</v>
      </c>
      <c r="G13" s="134" t="s">
        <v>498</v>
      </c>
      <c r="H13" s="133">
        <v>0.5</v>
      </c>
      <c r="I13" s="133" t="s">
        <v>498</v>
      </c>
      <c r="J13" s="133" t="s">
        <v>498</v>
      </c>
      <c r="K13" s="133" t="s">
        <v>498</v>
      </c>
      <c r="L13" s="133">
        <v>0.5</v>
      </c>
      <c r="M13" s="141" t="s">
        <v>498</v>
      </c>
    </row>
    <row r="14" spans="1:13" s="6" customFormat="1" x14ac:dyDescent="0.2">
      <c r="A14" s="728" t="s">
        <v>84</v>
      </c>
      <c r="B14" s="135">
        <v>1</v>
      </c>
      <c r="C14" s="136">
        <v>1</v>
      </c>
      <c r="D14" s="131">
        <v>15</v>
      </c>
      <c r="E14" s="131">
        <v>15</v>
      </c>
      <c r="F14" s="131">
        <v>0</v>
      </c>
      <c r="G14" s="132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1</v>
      </c>
      <c r="M14" s="137">
        <v>0</v>
      </c>
    </row>
    <row r="15" spans="1:13" s="2" customFormat="1" ht="11.25" customHeight="1" x14ac:dyDescent="0.2">
      <c r="A15" s="729"/>
      <c r="B15" s="138" t="s">
        <v>9</v>
      </c>
      <c r="C15" s="139">
        <v>1</v>
      </c>
      <c r="D15" s="140" t="s">
        <v>9</v>
      </c>
      <c r="E15" s="133">
        <v>1</v>
      </c>
      <c r="F15" s="133" t="s">
        <v>498</v>
      </c>
      <c r="G15" s="134" t="s">
        <v>498</v>
      </c>
      <c r="H15" s="133" t="s">
        <v>498</v>
      </c>
      <c r="I15" s="133" t="s">
        <v>498</v>
      </c>
      <c r="J15" s="133" t="s">
        <v>498</v>
      </c>
      <c r="K15" s="133" t="s">
        <v>498</v>
      </c>
      <c r="L15" s="133">
        <v>1</v>
      </c>
      <c r="M15" s="141" t="s">
        <v>498</v>
      </c>
    </row>
    <row r="16" spans="1:13" s="6" customFormat="1" x14ac:dyDescent="0.2">
      <c r="A16" s="728" t="s">
        <v>85</v>
      </c>
      <c r="B16" s="135">
        <v>32</v>
      </c>
      <c r="C16" s="136">
        <v>32</v>
      </c>
      <c r="D16" s="131">
        <v>210</v>
      </c>
      <c r="E16" s="131">
        <v>25</v>
      </c>
      <c r="F16" s="131">
        <v>44</v>
      </c>
      <c r="G16" s="132">
        <v>141</v>
      </c>
      <c r="H16" s="131">
        <v>9</v>
      </c>
      <c r="I16" s="131">
        <v>16</v>
      </c>
      <c r="J16" s="131">
        <v>0</v>
      </c>
      <c r="K16" s="131">
        <v>6</v>
      </c>
      <c r="L16" s="131">
        <v>0</v>
      </c>
      <c r="M16" s="137">
        <v>1</v>
      </c>
    </row>
    <row r="17" spans="1:13" s="2" customFormat="1" ht="11.25" customHeight="1" x14ac:dyDescent="0.2">
      <c r="A17" s="729"/>
      <c r="B17" s="138" t="s">
        <v>9</v>
      </c>
      <c r="C17" s="139">
        <v>1</v>
      </c>
      <c r="D17" s="140" t="s">
        <v>9</v>
      </c>
      <c r="E17" s="133">
        <v>0.11905</v>
      </c>
      <c r="F17" s="133">
        <v>0.20952000000000001</v>
      </c>
      <c r="G17" s="134">
        <v>0.67142999999999997</v>
      </c>
      <c r="H17" s="133">
        <v>0.28125</v>
      </c>
      <c r="I17" s="133">
        <v>0.5</v>
      </c>
      <c r="J17" s="133" t="s">
        <v>498</v>
      </c>
      <c r="K17" s="133">
        <v>0.1875</v>
      </c>
      <c r="L17" s="133" t="s">
        <v>498</v>
      </c>
      <c r="M17" s="141">
        <v>3.125E-2</v>
      </c>
    </row>
    <row r="18" spans="1:13" s="6" customFormat="1" ht="12.75" customHeight="1" x14ac:dyDescent="0.2">
      <c r="A18" s="728" t="s">
        <v>86</v>
      </c>
      <c r="B18" s="135">
        <v>8</v>
      </c>
      <c r="C18" s="136">
        <v>8</v>
      </c>
      <c r="D18" s="131">
        <v>16</v>
      </c>
      <c r="E18" s="131">
        <v>16</v>
      </c>
      <c r="F18" s="131">
        <v>0</v>
      </c>
      <c r="G18" s="132">
        <v>0</v>
      </c>
      <c r="H18" s="131">
        <v>2</v>
      </c>
      <c r="I18" s="131">
        <v>6</v>
      </c>
      <c r="J18" s="131">
        <v>0</v>
      </c>
      <c r="K18" s="131">
        <v>0</v>
      </c>
      <c r="L18" s="131">
        <v>0</v>
      </c>
      <c r="M18" s="137">
        <v>0</v>
      </c>
    </row>
    <row r="19" spans="1:13" s="2" customFormat="1" ht="11.25" customHeight="1" x14ac:dyDescent="0.2">
      <c r="A19" s="729"/>
      <c r="B19" s="138" t="s">
        <v>9</v>
      </c>
      <c r="C19" s="139">
        <v>1</v>
      </c>
      <c r="D19" s="140" t="s">
        <v>9</v>
      </c>
      <c r="E19" s="133">
        <v>1</v>
      </c>
      <c r="F19" s="133" t="s">
        <v>498</v>
      </c>
      <c r="G19" s="134" t="s">
        <v>498</v>
      </c>
      <c r="H19" s="133">
        <v>0.25</v>
      </c>
      <c r="I19" s="133">
        <v>0.75</v>
      </c>
      <c r="J19" s="133" t="s">
        <v>498</v>
      </c>
      <c r="K19" s="133" t="s">
        <v>498</v>
      </c>
      <c r="L19" s="133" t="s">
        <v>498</v>
      </c>
      <c r="M19" s="141" t="s">
        <v>498</v>
      </c>
    </row>
    <row r="20" spans="1:13" s="6" customFormat="1" x14ac:dyDescent="0.2">
      <c r="A20" s="728" t="s">
        <v>87</v>
      </c>
      <c r="B20" s="135">
        <v>57</v>
      </c>
      <c r="C20" s="136">
        <v>54</v>
      </c>
      <c r="D20" s="131">
        <v>194</v>
      </c>
      <c r="E20" s="131">
        <v>32</v>
      </c>
      <c r="F20" s="131">
        <v>56</v>
      </c>
      <c r="G20" s="132">
        <v>106</v>
      </c>
      <c r="H20" s="131">
        <v>9</v>
      </c>
      <c r="I20" s="131">
        <v>12</v>
      </c>
      <c r="J20" s="131">
        <v>6</v>
      </c>
      <c r="K20" s="131">
        <v>11</v>
      </c>
      <c r="L20" s="131">
        <v>0</v>
      </c>
      <c r="M20" s="137">
        <v>16</v>
      </c>
    </row>
    <row r="21" spans="1:13" s="2" customFormat="1" ht="11.25" customHeight="1" x14ac:dyDescent="0.2">
      <c r="A21" s="729"/>
      <c r="B21" s="138" t="s">
        <v>9</v>
      </c>
      <c r="C21" s="139">
        <v>0.94737000000000005</v>
      </c>
      <c r="D21" s="140" t="s">
        <v>9</v>
      </c>
      <c r="E21" s="133">
        <v>0.16495000000000001</v>
      </c>
      <c r="F21" s="133">
        <v>0.28866000000000003</v>
      </c>
      <c r="G21" s="134">
        <v>0.54639000000000004</v>
      </c>
      <c r="H21" s="133">
        <v>0.16667000000000001</v>
      </c>
      <c r="I21" s="133">
        <v>0.22222</v>
      </c>
      <c r="J21" s="133">
        <v>0.11111</v>
      </c>
      <c r="K21" s="133">
        <v>0.20369999999999999</v>
      </c>
      <c r="L21" s="133" t="s">
        <v>498</v>
      </c>
      <c r="M21" s="141">
        <v>0.29630000000000001</v>
      </c>
    </row>
    <row r="22" spans="1:13" s="6" customFormat="1" ht="12.75" customHeight="1" x14ac:dyDescent="0.2">
      <c r="A22" s="728" t="s">
        <v>88</v>
      </c>
      <c r="B22" s="135">
        <v>131</v>
      </c>
      <c r="C22" s="136">
        <v>123</v>
      </c>
      <c r="D22" s="131">
        <v>163</v>
      </c>
      <c r="E22" s="131">
        <v>78</v>
      </c>
      <c r="F22" s="131">
        <v>47</v>
      </c>
      <c r="G22" s="132">
        <v>38</v>
      </c>
      <c r="H22" s="131">
        <v>75</v>
      </c>
      <c r="I22" s="131">
        <v>7</v>
      </c>
      <c r="J22" s="131">
        <v>40</v>
      </c>
      <c r="K22" s="131">
        <v>0</v>
      </c>
      <c r="L22" s="131">
        <v>0</v>
      </c>
      <c r="M22" s="137">
        <v>1</v>
      </c>
    </row>
    <row r="23" spans="1:13" s="2" customFormat="1" ht="11.25" customHeight="1" x14ac:dyDescent="0.2">
      <c r="A23" s="729"/>
      <c r="B23" s="138" t="s">
        <v>9</v>
      </c>
      <c r="C23" s="139">
        <v>0.93893000000000004</v>
      </c>
      <c r="D23" s="140" t="s">
        <v>9</v>
      </c>
      <c r="E23" s="133">
        <v>0.47853000000000001</v>
      </c>
      <c r="F23" s="133">
        <v>0.28833999999999999</v>
      </c>
      <c r="G23" s="134">
        <v>0.23313</v>
      </c>
      <c r="H23" s="133">
        <v>0.60975999999999997</v>
      </c>
      <c r="I23" s="133">
        <v>5.6910000000000002E-2</v>
      </c>
      <c r="J23" s="133">
        <v>0.32519999999999999</v>
      </c>
      <c r="K23" s="133" t="s">
        <v>498</v>
      </c>
      <c r="L23" s="133" t="s">
        <v>498</v>
      </c>
      <c r="M23" s="141">
        <v>8.1300000000000001E-3</v>
      </c>
    </row>
    <row r="24" spans="1:13" s="6" customFormat="1" x14ac:dyDescent="0.2">
      <c r="A24" s="728" t="s">
        <v>89</v>
      </c>
      <c r="B24" s="135">
        <v>66</v>
      </c>
      <c r="C24" s="136">
        <v>65</v>
      </c>
      <c r="D24" s="131">
        <v>200</v>
      </c>
      <c r="E24" s="131">
        <v>19</v>
      </c>
      <c r="F24" s="131">
        <v>16</v>
      </c>
      <c r="G24" s="132">
        <v>165</v>
      </c>
      <c r="H24" s="131">
        <v>23</v>
      </c>
      <c r="I24" s="131">
        <v>15</v>
      </c>
      <c r="J24" s="131">
        <v>1</v>
      </c>
      <c r="K24" s="131">
        <v>25</v>
      </c>
      <c r="L24" s="131">
        <v>0</v>
      </c>
      <c r="M24" s="137">
        <v>1</v>
      </c>
    </row>
    <row r="25" spans="1:13" s="2" customFormat="1" ht="11.25" customHeight="1" x14ac:dyDescent="0.2">
      <c r="A25" s="729"/>
      <c r="B25" s="138" t="s">
        <v>9</v>
      </c>
      <c r="C25" s="139">
        <v>0.98485</v>
      </c>
      <c r="D25" s="140" t="s">
        <v>9</v>
      </c>
      <c r="E25" s="133">
        <v>9.5000000000000001E-2</v>
      </c>
      <c r="F25" s="133">
        <v>0.08</v>
      </c>
      <c r="G25" s="134">
        <v>0.82499999999999996</v>
      </c>
      <c r="H25" s="133">
        <v>0.35385</v>
      </c>
      <c r="I25" s="133">
        <v>0.23077</v>
      </c>
      <c r="J25" s="133">
        <v>1.538E-2</v>
      </c>
      <c r="K25" s="133">
        <v>0.38462000000000002</v>
      </c>
      <c r="L25" s="133" t="s">
        <v>498</v>
      </c>
      <c r="M25" s="141">
        <v>1.538E-2</v>
      </c>
    </row>
    <row r="26" spans="1:13" s="6" customFormat="1" x14ac:dyDescent="0.2">
      <c r="A26" s="728" t="s">
        <v>90</v>
      </c>
      <c r="B26" s="135">
        <v>16</v>
      </c>
      <c r="C26" s="136">
        <v>16</v>
      </c>
      <c r="D26" s="131">
        <v>51</v>
      </c>
      <c r="E26" s="131">
        <v>0</v>
      </c>
      <c r="F26" s="131">
        <v>33</v>
      </c>
      <c r="G26" s="132">
        <v>18</v>
      </c>
      <c r="H26" s="131">
        <v>4</v>
      </c>
      <c r="I26" s="131">
        <v>5</v>
      </c>
      <c r="J26" s="131">
        <v>0</v>
      </c>
      <c r="K26" s="131">
        <v>6</v>
      </c>
      <c r="L26" s="131">
        <v>0</v>
      </c>
      <c r="M26" s="137">
        <v>1</v>
      </c>
    </row>
    <row r="27" spans="1:13" s="2" customFormat="1" ht="11.25" customHeight="1" x14ac:dyDescent="0.2">
      <c r="A27" s="729"/>
      <c r="B27" s="138" t="s">
        <v>9</v>
      </c>
      <c r="C27" s="139">
        <v>1</v>
      </c>
      <c r="D27" s="140" t="s">
        <v>9</v>
      </c>
      <c r="E27" s="133" t="s">
        <v>498</v>
      </c>
      <c r="F27" s="133">
        <v>0.64705999999999997</v>
      </c>
      <c r="G27" s="134">
        <v>0.35293999999999998</v>
      </c>
      <c r="H27" s="133">
        <v>0.25</v>
      </c>
      <c r="I27" s="133">
        <v>0.3125</v>
      </c>
      <c r="J27" s="133" t="s">
        <v>498</v>
      </c>
      <c r="K27" s="133">
        <v>0.375</v>
      </c>
      <c r="L27" s="133" t="s">
        <v>498</v>
      </c>
      <c r="M27" s="141">
        <v>6.25E-2</v>
      </c>
    </row>
    <row r="28" spans="1:13" s="6" customFormat="1" x14ac:dyDescent="0.2">
      <c r="A28" s="728" t="s">
        <v>91</v>
      </c>
      <c r="B28" s="135">
        <v>16</v>
      </c>
      <c r="C28" s="136">
        <v>16</v>
      </c>
      <c r="D28" s="131">
        <v>43</v>
      </c>
      <c r="E28" s="131">
        <v>30</v>
      </c>
      <c r="F28" s="131">
        <v>9</v>
      </c>
      <c r="G28" s="132">
        <v>4</v>
      </c>
      <c r="H28" s="131">
        <v>2</v>
      </c>
      <c r="I28" s="131">
        <v>6</v>
      </c>
      <c r="J28" s="131">
        <v>0</v>
      </c>
      <c r="K28" s="131">
        <v>5</v>
      </c>
      <c r="L28" s="131">
        <v>0</v>
      </c>
      <c r="M28" s="137">
        <v>3</v>
      </c>
    </row>
    <row r="29" spans="1:13" s="2" customFormat="1" ht="11.25" customHeight="1" x14ac:dyDescent="0.2">
      <c r="A29" s="729"/>
      <c r="B29" s="138" t="s">
        <v>9</v>
      </c>
      <c r="C29" s="139">
        <v>1</v>
      </c>
      <c r="D29" s="140" t="s">
        <v>9</v>
      </c>
      <c r="E29" s="133">
        <v>0.69767000000000001</v>
      </c>
      <c r="F29" s="133">
        <v>0.20930000000000001</v>
      </c>
      <c r="G29" s="134">
        <v>9.3020000000000005E-2</v>
      </c>
      <c r="H29" s="133">
        <v>0.125</v>
      </c>
      <c r="I29" s="133">
        <v>0.375</v>
      </c>
      <c r="J29" s="133" t="s">
        <v>498</v>
      </c>
      <c r="K29" s="133">
        <v>0.3125</v>
      </c>
      <c r="L29" s="133" t="s">
        <v>498</v>
      </c>
      <c r="M29" s="141">
        <v>0.1875</v>
      </c>
    </row>
    <row r="30" spans="1:13" s="6" customFormat="1" x14ac:dyDescent="0.2">
      <c r="A30" s="728" t="s">
        <v>92</v>
      </c>
      <c r="B30" s="135">
        <v>15</v>
      </c>
      <c r="C30" s="136">
        <v>14</v>
      </c>
      <c r="D30" s="131">
        <v>36</v>
      </c>
      <c r="E30" s="131">
        <v>24</v>
      </c>
      <c r="F30" s="131">
        <v>5</v>
      </c>
      <c r="G30" s="132">
        <v>7</v>
      </c>
      <c r="H30" s="131">
        <v>4</v>
      </c>
      <c r="I30" s="131">
        <v>9</v>
      </c>
      <c r="J30" s="131">
        <v>0</v>
      </c>
      <c r="K30" s="131">
        <v>0</v>
      </c>
      <c r="L30" s="131">
        <v>0</v>
      </c>
      <c r="M30" s="137">
        <v>1</v>
      </c>
    </row>
    <row r="31" spans="1:13" s="2" customFormat="1" ht="11.25" customHeight="1" x14ac:dyDescent="0.2">
      <c r="A31" s="729"/>
      <c r="B31" s="138" t="s">
        <v>9</v>
      </c>
      <c r="C31" s="139">
        <v>0.93332999999999999</v>
      </c>
      <c r="D31" s="140" t="s">
        <v>9</v>
      </c>
      <c r="E31" s="133">
        <v>0.66666999999999998</v>
      </c>
      <c r="F31" s="133">
        <v>0.13889000000000001</v>
      </c>
      <c r="G31" s="134">
        <v>0.19444</v>
      </c>
      <c r="H31" s="133">
        <v>0.28571000000000002</v>
      </c>
      <c r="I31" s="133">
        <v>0.64285999999999999</v>
      </c>
      <c r="J31" s="133" t="s">
        <v>498</v>
      </c>
      <c r="K31" s="133" t="s">
        <v>498</v>
      </c>
      <c r="L31" s="133" t="s">
        <v>498</v>
      </c>
      <c r="M31" s="141">
        <v>7.1429999999999993E-2</v>
      </c>
    </row>
    <row r="32" spans="1:13" s="6" customFormat="1" ht="12.75" customHeight="1" x14ac:dyDescent="0.2">
      <c r="A32" s="728" t="s">
        <v>93</v>
      </c>
      <c r="B32" s="135">
        <v>140</v>
      </c>
      <c r="C32" s="136">
        <v>135</v>
      </c>
      <c r="D32" s="131">
        <v>14</v>
      </c>
      <c r="E32" s="131">
        <v>7</v>
      </c>
      <c r="F32" s="131">
        <v>5</v>
      </c>
      <c r="G32" s="132">
        <v>2</v>
      </c>
      <c r="H32" s="131">
        <v>56</v>
      </c>
      <c r="I32" s="131">
        <v>0</v>
      </c>
      <c r="J32" s="131">
        <v>5</v>
      </c>
      <c r="K32" s="131">
        <v>70</v>
      </c>
      <c r="L32" s="131">
        <v>0</v>
      </c>
      <c r="M32" s="137">
        <v>4</v>
      </c>
    </row>
    <row r="33" spans="1:14" s="2" customFormat="1" ht="11.25" customHeight="1" x14ac:dyDescent="0.2">
      <c r="A33" s="729"/>
      <c r="B33" s="138" t="s">
        <v>9</v>
      </c>
      <c r="C33" s="139">
        <v>0.96428999999999998</v>
      </c>
      <c r="D33" s="140" t="s">
        <v>9</v>
      </c>
      <c r="E33" s="133">
        <v>0.5</v>
      </c>
      <c r="F33" s="133">
        <v>0.35714000000000001</v>
      </c>
      <c r="G33" s="134">
        <v>0.14285999999999999</v>
      </c>
      <c r="H33" s="133">
        <v>0.41481000000000001</v>
      </c>
      <c r="I33" s="133" t="s">
        <v>498</v>
      </c>
      <c r="J33" s="133">
        <v>3.7039999999999997E-2</v>
      </c>
      <c r="K33" s="133">
        <v>0.51851999999999998</v>
      </c>
      <c r="L33" s="133" t="s">
        <v>498</v>
      </c>
      <c r="M33" s="141">
        <v>2.963E-2</v>
      </c>
    </row>
    <row r="34" spans="1:14" s="6" customFormat="1" x14ac:dyDescent="0.2">
      <c r="A34" s="743" t="s">
        <v>94</v>
      </c>
      <c r="B34" s="135">
        <v>23</v>
      </c>
      <c r="C34" s="136">
        <v>23</v>
      </c>
      <c r="D34" s="131">
        <v>61</v>
      </c>
      <c r="E34" s="131">
        <v>17</v>
      </c>
      <c r="F34" s="131">
        <v>21</v>
      </c>
      <c r="G34" s="132">
        <v>23</v>
      </c>
      <c r="H34" s="131">
        <v>6</v>
      </c>
      <c r="I34" s="131">
        <v>16</v>
      </c>
      <c r="J34" s="131">
        <v>0</v>
      </c>
      <c r="K34" s="131">
        <v>1</v>
      </c>
      <c r="L34" s="131">
        <v>0</v>
      </c>
      <c r="M34" s="137">
        <v>0</v>
      </c>
    </row>
    <row r="35" spans="1:14" s="2" customFormat="1" ht="11.25" customHeight="1" x14ac:dyDescent="0.2">
      <c r="A35" s="744"/>
      <c r="B35" s="159" t="s">
        <v>9</v>
      </c>
      <c r="C35" s="174">
        <v>1</v>
      </c>
      <c r="D35" s="175" t="s">
        <v>9</v>
      </c>
      <c r="E35" s="176">
        <v>0.27868999999999999</v>
      </c>
      <c r="F35" s="176">
        <v>0.34426000000000001</v>
      </c>
      <c r="G35" s="177">
        <v>0.37705</v>
      </c>
      <c r="H35" s="176">
        <v>0.26086999999999999</v>
      </c>
      <c r="I35" s="176">
        <v>0.69564999999999999</v>
      </c>
      <c r="J35" s="176" t="s">
        <v>498</v>
      </c>
      <c r="K35" s="176">
        <v>4.3479999999999998E-2</v>
      </c>
      <c r="L35" s="176" t="s">
        <v>498</v>
      </c>
      <c r="M35" s="178" t="s">
        <v>498</v>
      </c>
    </row>
    <row r="36" spans="1:14" s="6" customFormat="1" ht="12.75" customHeight="1" x14ac:dyDescent="0.2">
      <c r="A36" s="741" t="s">
        <v>109</v>
      </c>
      <c r="B36" s="160">
        <v>888</v>
      </c>
      <c r="C36" s="179">
        <v>869</v>
      </c>
      <c r="D36" s="180">
        <v>2824</v>
      </c>
      <c r="E36" s="180">
        <v>587</v>
      </c>
      <c r="F36" s="180">
        <v>707</v>
      </c>
      <c r="G36" s="181">
        <v>1530</v>
      </c>
      <c r="H36" s="180">
        <v>342</v>
      </c>
      <c r="I36" s="180">
        <v>119</v>
      </c>
      <c r="J36" s="180">
        <v>73</v>
      </c>
      <c r="K36" s="180">
        <v>279</v>
      </c>
      <c r="L36" s="180">
        <v>14</v>
      </c>
      <c r="M36" s="151">
        <v>42</v>
      </c>
    </row>
    <row r="37" spans="1:14" s="2" customFormat="1" ht="12" customHeight="1" thickBot="1" x14ac:dyDescent="0.25">
      <c r="A37" s="742"/>
      <c r="B37" s="498" t="s">
        <v>9</v>
      </c>
      <c r="C37" s="499">
        <v>0.97860000000000003</v>
      </c>
      <c r="D37" s="183" t="s">
        <v>9</v>
      </c>
      <c r="E37" s="376">
        <v>0.20785999999999999</v>
      </c>
      <c r="F37" s="376">
        <v>0.25035000000000002</v>
      </c>
      <c r="G37" s="377">
        <v>0.54178000000000004</v>
      </c>
      <c r="H37" s="376">
        <v>0.39356000000000002</v>
      </c>
      <c r="I37" s="376">
        <v>0.13694000000000001</v>
      </c>
      <c r="J37" s="376">
        <v>8.4000000000000005E-2</v>
      </c>
      <c r="K37" s="376">
        <v>0.32106000000000001</v>
      </c>
      <c r="L37" s="376">
        <v>1.6109999999999999E-2</v>
      </c>
      <c r="M37" s="185">
        <v>4.8329999999999998E-2</v>
      </c>
    </row>
    <row r="38" spans="1:14" x14ac:dyDescent="0.2">
      <c r="A38" s="9"/>
      <c r="B38" s="736"/>
      <c r="C38" s="736"/>
      <c r="D38" s="736"/>
      <c r="E38" s="736"/>
      <c r="F38" s="736"/>
      <c r="G38" s="736"/>
      <c r="H38" s="736"/>
      <c r="I38" s="736"/>
      <c r="J38" s="736"/>
      <c r="K38" s="736"/>
      <c r="L38" s="736"/>
      <c r="M38" s="736"/>
      <c r="N38" s="736"/>
    </row>
    <row r="39" spans="1:14" x14ac:dyDescent="0.2">
      <c r="A39" s="705" t="str">
        <f>"Anmerkungen. Datengrundlage: Volkshochschul-Statistik "&amp;Hilfswerte!B1&amp;"; Basis: "&amp;Tabelle1!$C$36&amp;" VHS."</f>
        <v>Anmerkungen. Datengrundlage: Volkshochschul-Statistik 2019; Basis: 869 VHS.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">
      <c r="A40" s="705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s="9" customFormat="1" x14ac:dyDescent="0.2">
      <c r="A41" s="700" t="s">
        <v>515</v>
      </c>
      <c r="B41" s="701"/>
      <c r="C41" s="701"/>
      <c r="D41" s="701"/>
      <c r="E41" s="701"/>
      <c r="F41" s="701"/>
      <c r="G41" s="701"/>
      <c r="H41" s="701"/>
      <c r="I41" s="701"/>
      <c r="J41" s="701"/>
      <c r="K41" s="701"/>
      <c r="L41" s="701"/>
      <c r="M41" s="701"/>
      <c r="N41" s="701"/>
    </row>
    <row r="42" spans="1:14" s="9" customFormat="1" x14ac:dyDescent="0.2">
      <c r="A42" s="700" t="s">
        <v>516</v>
      </c>
      <c r="B42" s="701"/>
      <c r="C42" s="701"/>
      <c r="D42" s="701"/>
      <c r="E42" s="702" t="s">
        <v>503</v>
      </c>
      <c r="F42" s="702"/>
      <c r="G42" s="702"/>
      <c r="H42" s="701"/>
      <c r="I42" s="701"/>
      <c r="J42" s="701"/>
      <c r="K42" s="701"/>
      <c r="L42" s="701"/>
      <c r="M42" s="701"/>
      <c r="N42" s="701"/>
    </row>
    <row r="43" spans="1:14" s="9" customFormat="1" x14ac:dyDescent="0.2">
      <c r="A43" s="703"/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M43" s="701"/>
      <c r="N43" s="701"/>
    </row>
    <row r="44" spans="1:14" s="9" customFormat="1" x14ac:dyDescent="0.2">
      <c r="A44" s="704" t="s">
        <v>517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</row>
    <row r="45" spans="1: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</sheetData>
  <mergeCells count="23">
    <mergeCell ref="B38:N38"/>
    <mergeCell ref="H2:M2"/>
    <mergeCell ref="A4:A5"/>
    <mergeCell ref="A6:A7"/>
    <mergeCell ref="B2:C2"/>
    <mergeCell ref="A10:A11"/>
    <mergeCell ref="A32:A33"/>
    <mergeCell ref="A26:A27"/>
    <mergeCell ref="A28:A29"/>
    <mergeCell ref="A30:A31"/>
    <mergeCell ref="A20:A21"/>
    <mergeCell ref="A22:A23"/>
    <mergeCell ref="A24:A25"/>
    <mergeCell ref="A36:A37"/>
    <mergeCell ref="A34:A35"/>
    <mergeCell ref="A16:A17"/>
    <mergeCell ref="A18:A19"/>
    <mergeCell ref="A1:M1"/>
    <mergeCell ref="A2:A3"/>
    <mergeCell ref="A8:A9"/>
    <mergeCell ref="D2:G2"/>
    <mergeCell ref="A12:A13"/>
    <mergeCell ref="A14:A15"/>
  </mergeCells>
  <phoneticPr fontId="0" type="noConversion"/>
  <conditionalFormatting sqref="A6:M6">
    <cfRule type="cellIs" dxfId="1034" priority="55" stopIfTrue="1" operator="equal">
      <formula>0</formula>
    </cfRule>
  </conditionalFormatting>
  <conditionalFormatting sqref="A4:IV4">
    <cfRule type="cellIs" dxfId="1033" priority="52" stopIfTrue="1" operator="equal">
      <formula>0</formula>
    </cfRule>
  </conditionalFormatting>
  <conditionalFormatting sqref="A5:IV5">
    <cfRule type="cellIs" dxfId="1032" priority="47" stopIfTrue="1" operator="lessThan">
      <formula>0.0005</formula>
    </cfRule>
    <cfRule type="cellIs" dxfId="1031" priority="46" stopIfTrue="1" operator="equal">
      <formula>1</formula>
    </cfRule>
  </conditionalFormatting>
  <conditionalFormatting sqref="A7:IV7">
    <cfRule type="cellIs" dxfId="1030" priority="54" stopIfTrue="1" operator="lessThan">
      <formula>0.0005</formula>
    </cfRule>
    <cfRule type="cellIs" dxfId="1029" priority="53" stopIfTrue="1" operator="equal">
      <formula>1</formula>
    </cfRule>
  </conditionalFormatting>
  <conditionalFormatting sqref="A8:IV8">
    <cfRule type="cellIs" dxfId="1028" priority="45" stopIfTrue="1" operator="equal">
      <formula>0</formula>
    </cfRule>
  </conditionalFormatting>
  <conditionalFormatting sqref="A9:IV9">
    <cfRule type="cellIs" dxfId="1027" priority="44" stopIfTrue="1" operator="lessThan">
      <formula>0.0005</formula>
    </cfRule>
    <cfRule type="cellIs" dxfId="1026" priority="43" stopIfTrue="1" operator="equal">
      <formula>1</formula>
    </cfRule>
  </conditionalFormatting>
  <conditionalFormatting sqref="A10:IV10">
    <cfRule type="cellIs" dxfId="1025" priority="42" stopIfTrue="1" operator="equal">
      <formula>0</formula>
    </cfRule>
  </conditionalFormatting>
  <conditionalFormatting sqref="A11:IV11">
    <cfRule type="cellIs" dxfId="1024" priority="41" stopIfTrue="1" operator="lessThan">
      <formula>0.0005</formula>
    </cfRule>
    <cfRule type="cellIs" dxfId="1023" priority="40" stopIfTrue="1" operator="equal">
      <formula>1</formula>
    </cfRule>
  </conditionalFormatting>
  <conditionalFormatting sqref="A12:IV12">
    <cfRule type="cellIs" dxfId="1022" priority="39" stopIfTrue="1" operator="equal">
      <formula>0</formula>
    </cfRule>
  </conditionalFormatting>
  <conditionalFormatting sqref="A13:IV13">
    <cfRule type="cellIs" dxfId="1021" priority="38" stopIfTrue="1" operator="lessThan">
      <formula>0.0005</formula>
    </cfRule>
    <cfRule type="cellIs" dxfId="1020" priority="37" stopIfTrue="1" operator="equal">
      <formula>1</formula>
    </cfRule>
  </conditionalFormatting>
  <conditionalFormatting sqref="A14:IV14">
    <cfRule type="cellIs" dxfId="1019" priority="36" stopIfTrue="1" operator="equal">
      <formula>0</formula>
    </cfRule>
  </conditionalFormatting>
  <conditionalFormatting sqref="A15:IV15">
    <cfRule type="cellIs" dxfId="1018" priority="35" stopIfTrue="1" operator="lessThan">
      <formula>0.0005</formula>
    </cfRule>
    <cfRule type="cellIs" dxfId="1017" priority="34" stopIfTrue="1" operator="equal">
      <formula>1</formula>
    </cfRule>
  </conditionalFormatting>
  <conditionalFormatting sqref="A16:IV16">
    <cfRule type="cellIs" dxfId="1016" priority="33" stopIfTrue="1" operator="equal">
      <formula>0</formula>
    </cfRule>
  </conditionalFormatting>
  <conditionalFormatting sqref="A17:IV17">
    <cfRule type="cellIs" dxfId="1015" priority="31" stopIfTrue="1" operator="equal">
      <formula>1</formula>
    </cfRule>
    <cfRule type="cellIs" dxfId="1014" priority="32" stopIfTrue="1" operator="lessThan">
      <formula>0.0005</formula>
    </cfRule>
  </conditionalFormatting>
  <conditionalFormatting sqref="A18:IV18">
    <cfRule type="cellIs" dxfId="1013" priority="30" stopIfTrue="1" operator="equal">
      <formula>0</formula>
    </cfRule>
  </conditionalFormatting>
  <conditionalFormatting sqref="A19:IV19">
    <cfRule type="cellIs" dxfId="1012" priority="29" stopIfTrue="1" operator="lessThan">
      <formula>0.0005</formula>
    </cfRule>
    <cfRule type="cellIs" dxfId="1011" priority="28" stopIfTrue="1" operator="equal">
      <formula>1</formula>
    </cfRule>
  </conditionalFormatting>
  <conditionalFormatting sqref="A20:IV20">
    <cfRule type="cellIs" dxfId="1010" priority="27" stopIfTrue="1" operator="equal">
      <formula>0</formula>
    </cfRule>
  </conditionalFormatting>
  <conditionalFormatting sqref="A21:IV21">
    <cfRule type="cellIs" dxfId="1009" priority="26" stopIfTrue="1" operator="lessThan">
      <formula>0.0005</formula>
    </cfRule>
    <cfRule type="cellIs" dxfId="1008" priority="25" stopIfTrue="1" operator="equal">
      <formula>1</formula>
    </cfRule>
  </conditionalFormatting>
  <conditionalFormatting sqref="A22:IV22">
    <cfRule type="cellIs" dxfId="1007" priority="24" stopIfTrue="1" operator="equal">
      <formula>0</formula>
    </cfRule>
  </conditionalFormatting>
  <conditionalFormatting sqref="A23:IV23">
    <cfRule type="cellIs" dxfId="1006" priority="23" stopIfTrue="1" operator="lessThan">
      <formula>0.0005</formula>
    </cfRule>
    <cfRule type="cellIs" dxfId="1005" priority="22" stopIfTrue="1" operator="equal">
      <formula>1</formula>
    </cfRule>
  </conditionalFormatting>
  <conditionalFormatting sqref="A24:IV24">
    <cfRule type="cellIs" dxfId="1004" priority="21" stopIfTrue="1" operator="equal">
      <formula>0</formula>
    </cfRule>
  </conditionalFormatting>
  <conditionalFormatting sqref="A25:IV25">
    <cfRule type="cellIs" dxfId="1003" priority="19" stopIfTrue="1" operator="equal">
      <formula>1</formula>
    </cfRule>
    <cfRule type="cellIs" dxfId="1002" priority="20" stopIfTrue="1" operator="lessThan">
      <formula>0.0005</formula>
    </cfRule>
  </conditionalFormatting>
  <conditionalFormatting sqref="A26:IV26">
    <cfRule type="cellIs" dxfId="1001" priority="18" stopIfTrue="1" operator="equal">
      <formula>0</formula>
    </cfRule>
  </conditionalFormatting>
  <conditionalFormatting sqref="A27:IV27">
    <cfRule type="cellIs" dxfId="1000" priority="17" stopIfTrue="1" operator="lessThan">
      <formula>0.0005</formula>
    </cfRule>
    <cfRule type="cellIs" dxfId="999" priority="16" stopIfTrue="1" operator="equal">
      <formula>1</formula>
    </cfRule>
  </conditionalFormatting>
  <conditionalFormatting sqref="A28:IV28">
    <cfRule type="cellIs" dxfId="998" priority="15" stopIfTrue="1" operator="equal">
      <formula>0</formula>
    </cfRule>
  </conditionalFormatting>
  <conditionalFormatting sqref="A29:IV29">
    <cfRule type="cellIs" dxfId="997" priority="14" stopIfTrue="1" operator="lessThan">
      <formula>0.0005</formula>
    </cfRule>
    <cfRule type="cellIs" dxfId="996" priority="13" stopIfTrue="1" operator="equal">
      <formula>1</formula>
    </cfRule>
  </conditionalFormatting>
  <conditionalFormatting sqref="A30:IV30">
    <cfRule type="cellIs" dxfId="995" priority="12" stopIfTrue="1" operator="equal">
      <formula>0</formula>
    </cfRule>
  </conditionalFormatting>
  <conditionalFormatting sqref="A31:IV31">
    <cfRule type="cellIs" dxfId="994" priority="11" stopIfTrue="1" operator="lessThan">
      <formula>0.0005</formula>
    </cfRule>
    <cfRule type="cellIs" dxfId="993" priority="10" stopIfTrue="1" operator="equal">
      <formula>1</formula>
    </cfRule>
  </conditionalFormatting>
  <conditionalFormatting sqref="A32:IV32">
    <cfRule type="cellIs" dxfId="992" priority="9" stopIfTrue="1" operator="equal">
      <formula>0</formula>
    </cfRule>
  </conditionalFormatting>
  <conditionalFormatting sqref="A33:IV33">
    <cfRule type="cellIs" dxfId="991" priority="8" stopIfTrue="1" operator="lessThan">
      <formula>0.0005</formula>
    </cfRule>
    <cfRule type="cellIs" dxfId="990" priority="7" stopIfTrue="1" operator="equal">
      <formula>1</formula>
    </cfRule>
  </conditionalFormatting>
  <conditionalFormatting sqref="A34:IV34">
    <cfRule type="cellIs" dxfId="989" priority="6" stopIfTrue="1" operator="equal">
      <formula>0</formula>
    </cfRule>
  </conditionalFormatting>
  <conditionalFormatting sqref="A35:IV35">
    <cfRule type="cellIs" dxfId="988" priority="5" stopIfTrue="1" operator="lessThan">
      <formula>0.0005</formula>
    </cfRule>
    <cfRule type="cellIs" dxfId="987" priority="4" stopIfTrue="1" operator="equal">
      <formula>1</formula>
    </cfRule>
  </conditionalFormatting>
  <conditionalFormatting sqref="A36:IV36">
    <cfRule type="cellIs" dxfId="986" priority="3" stopIfTrue="1" operator="equal">
      <formula>0</formula>
    </cfRule>
  </conditionalFormatting>
  <conditionalFormatting sqref="A37:IV37">
    <cfRule type="cellIs" dxfId="985" priority="1" stopIfTrue="1" operator="equal">
      <formula>1</formula>
    </cfRule>
    <cfRule type="cellIs" dxfId="984" priority="2" stopIfTrue="1" operator="lessThan">
      <formula>0.0005</formula>
    </cfRule>
  </conditionalFormatting>
  <hyperlinks>
    <hyperlink ref="E42" r:id="rId1" xr:uid="{B6A75ADA-CB1B-49EF-9F7E-028897358864}"/>
    <hyperlink ref="E42:G42" r:id="rId2" display="http://dx.doi.org/10.4232/1.14582 " xr:uid="{9AC9B9D1-4A8E-4ABC-897A-56E6640B4DFA}"/>
    <hyperlink ref="A44" r:id="rId3" display="Publikation und Tabellen stehen unter der Lizenz CC BY-SA DEED 4.0." xr:uid="{0599C5AD-9EB5-4ACD-A0C9-876D029030CB}"/>
  </hyperlinks>
  <pageMargins left="0.78740157480314965" right="0.78740157480314965" top="0.98425196850393704" bottom="0.98425196850393704" header="0.51181102362204722" footer="0.51181102362204722"/>
  <pageSetup paperSize="9" scale="80" orientation="portrait" r:id="rId4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40A6-D111-4C58-BDAE-ECE632B9846C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0.28515625" style="24" customWidth="1"/>
    <col min="2" max="2" width="8.28515625" style="24" customWidth="1"/>
    <col min="3" max="3" width="9" style="24" customWidth="1"/>
    <col min="4" max="5" width="8.28515625" style="24" customWidth="1"/>
    <col min="6" max="6" width="9" style="24" customWidth="1"/>
    <col min="7" max="8" width="8.28515625" style="24" customWidth="1"/>
    <col min="9" max="9" width="9" style="24" customWidth="1"/>
    <col min="10" max="11" width="8.28515625" style="24" customWidth="1"/>
    <col min="12" max="12" width="9" style="24" customWidth="1"/>
    <col min="13" max="13" width="8.28515625" style="24" customWidth="1"/>
    <col min="14" max="16384" width="11.42578125" style="24"/>
  </cols>
  <sheetData>
    <row r="1" spans="1:13" ht="39.950000000000003" customHeight="1" thickBot="1" x14ac:dyDescent="0.25">
      <c r="A1" s="813" t="str">
        <f>"Tabelle 24: Betreuungsleistungen " &amp;Hilfswerte!B1</f>
        <v>Tabelle 24: Betreuungsleistungen 2019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</row>
    <row r="2" spans="1:13" ht="27" customHeight="1" x14ac:dyDescent="0.2">
      <c r="A2" s="770" t="s">
        <v>14</v>
      </c>
      <c r="B2" s="841" t="s">
        <v>28</v>
      </c>
      <c r="C2" s="841"/>
      <c r="D2" s="841"/>
      <c r="E2" s="841" t="s">
        <v>15</v>
      </c>
      <c r="F2" s="841"/>
      <c r="G2" s="841"/>
      <c r="H2" s="841"/>
      <c r="I2" s="841"/>
      <c r="J2" s="841"/>
      <c r="K2" s="841"/>
      <c r="L2" s="841"/>
      <c r="M2" s="847"/>
    </row>
    <row r="3" spans="1:13" ht="50.25" customHeight="1" x14ac:dyDescent="0.2">
      <c r="A3" s="771"/>
      <c r="B3" s="842"/>
      <c r="C3" s="842"/>
      <c r="D3" s="858"/>
      <c r="E3" s="848" t="s">
        <v>341</v>
      </c>
      <c r="F3" s="763"/>
      <c r="G3" s="764"/>
      <c r="H3" s="848" t="s">
        <v>448</v>
      </c>
      <c r="I3" s="763"/>
      <c r="J3" s="764"/>
      <c r="K3" s="848" t="s">
        <v>342</v>
      </c>
      <c r="L3" s="763"/>
      <c r="M3" s="765"/>
    </row>
    <row r="4" spans="1:13" ht="38.25" customHeight="1" x14ac:dyDescent="0.2">
      <c r="A4" s="772"/>
      <c r="B4" s="121" t="s">
        <v>343</v>
      </c>
      <c r="C4" s="48" t="s">
        <v>345</v>
      </c>
      <c r="D4" s="26" t="s">
        <v>344</v>
      </c>
      <c r="E4" s="121" t="s">
        <v>343</v>
      </c>
      <c r="F4" s="48" t="s">
        <v>345</v>
      </c>
      <c r="G4" s="26" t="s">
        <v>344</v>
      </c>
      <c r="H4" s="121" t="s">
        <v>343</v>
      </c>
      <c r="I4" s="48" t="s">
        <v>345</v>
      </c>
      <c r="J4" s="26" t="s">
        <v>344</v>
      </c>
      <c r="K4" s="121" t="s">
        <v>343</v>
      </c>
      <c r="L4" s="48" t="s">
        <v>345</v>
      </c>
      <c r="M4" s="29" t="s">
        <v>344</v>
      </c>
    </row>
    <row r="5" spans="1:13" ht="12.75" customHeight="1" x14ac:dyDescent="0.2">
      <c r="A5" s="827" t="s">
        <v>79</v>
      </c>
      <c r="B5" s="423">
        <v>254</v>
      </c>
      <c r="C5" s="422">
        <v>72565</v>
      </c>
      <c r="D5" s="294">
        <v>4507</v>
      </c>
      <c r="E5" s="422">
        <v>63</v>
      </c>
      <c r="F5" s="422">
        <v>4721</v>
      </c>
      <c r="G5" s="294">
        <v>2272</v>
      </c>
      <c r="H5" s="423">
        <v>82</v>
      </c>
      <c r="I5" s="422">
        <v>17930</v>
      </c>
      <c r="J5" s="294">
        <v>670</v>
      </c>
      <c r="K5" s="422">
        <v>109</v>
      </c>
      <c r="L5" s="422">
        <v>49914</v>
      </c>
      <c r="M5" s="424">
        <v>1565</v>
      </c>
    </row>
    <row r="6" spans="1:13" ht="12.75" customHeight="1" x14ac:dyDescent="0.2">
      <c r="A6" s="751"/>
      <c r="B6" s="425">
        <v>1</v>
      </c>
      <c r="C6" s="426">
        <v>1</v>
      </c>
      <c r="D6" s="427">
        <v>1</v>
      </c>
      <c r="E6" s="186">
        <v>0.24803</v>
      </c>
      <c r="F6" s="186">
        <v>6.5060000000000007E-2</v>
      </c>
      <c r="G6" s="244">
        <v>0.50409999999999999</v>
      </c>
      <c r="H6" s="254">
        <v>0.32283000000000001</v>
      </c>
      <c r="I6" s="186">
        <v>0.24709</v>
      </c>
      <c r="J6" s="244">
        <v>0.14865999999999999</v>
      </c>
      <c r="K6" s="254">
        <v>0.42913000000000001</v>
      </c>
      <c r="L6" s="186">
        <v>0.68784999999999996</v>
      </c>
      <c r="M6" s="286">
        <v>0.34723999999999999</v>
      </c>
    </row>
    <row r="7" spans="1:13" ht="12.75" customHeight="1" x14ac:dyDescent="0.2">
      <c r="A7" s="751" t="s">
        <v>80</v>
      </c>
      <c r="B7" s="245">
        <v>737</v>
      </c>
      <c r="C7" s="236">
        <v>144152</v>
      </c>
      <c r="D7" s="246">
        <v>11078</v>
      </c>
      <c r="E7" s="236">
        <v>82</v>
      </c>
      <c r="F7" s="236">
        <v>37166</v>
      </c>
      <c r="G7" s="246">
        <v>1927</v>
      </c>
      <c r="H7" s="245">
        <v>23</v>
      </c>
      <c r="I7" s="236">
        <v>1642</v>
      </c>
      <c r="J7" s="246">
        <v>149</v>
      </c>
      <c r="K7" s="245">
        <v>632</v>
      </c>
      <c r="L7" s="236">
        <v>105344</v>
      </c>
      <c r="M7" s="282">
        <v>9002</v>
      </c>
    </row>
    <row r="8" spans="1:13" ht="12.75" customHeight="1" x14ac:dyDescent="0.2">
      <c r="A8" s="751"/>
      <c r="B8" s="425">
        <v>1</v>
      </c>
      <c r="C8" s="426">
        <v>1</v>
      </c>
      <c r="D8" s="427">
        <v>1</v>
      </c>
      <c r="E8" s="186">
        <v>0.11126</v>
      </c>
      <c r="F8" s="186">
        <v>0.25783</v>
      </c>
      <c r="G8" s="244">
        <v>0.17394999999999999</v>
      </c>
      <c r="H8" s="254">
        <v>3.1210000000000002E-2</v>
      </c>
      <c r="I8" s="186">
        <v>1.1390000000000001E-2</v>
      </c>
      <c r="J8" s="244">
        <v>1.345E-2</v>
      </c>
      <c r="K8" s="254">
        <v>0.85753000000000001</v>
      </c>
      <c r="L8" s="186">
        <v>0.73077999999999999</v>
      </c>
      <c r="M8" s="286">
        <v>0.81259999999999999</v>
      </c>
    </row>
    <row r="9" spans="1:13" ht="12.75" customHeight="1" x14ac:dyDescent="0.2">
      <c r="A9" s="751" t="s">
        <v>81</v>
      </c>
      <c r="B9" s="245">
        <v>103</v>
      </c>
      <c r="C9" s="236">
        <v>11770</v>
      </c>
      <c r="D9" s="246">
        <v>1085</v>
      </c>
      <c r="E9" s="236">
        <v>42</v>
      </c>
      <c r="F9" s="236">
        <v>3462</v>
      </c>
      <c r="G9" s="246">
        <v>707</v>
      </c>
      <c r="H9" s="245">
        <v>61</v>
      </c>
      <c r="I9" s="236">
        <v>8308</v>
      </c>
      <c r="J9" s="246">
        <v>378</v>
      </c>
      <c r="K9" s="245">
        <v>0</v>
      </c>
      <c r="L9" s="236">
        <v>0</v>
      </c>
      <c r="M9" s="282">
        <v>0</v>
      </c>
    </row>
    <row r="10" spans="1:13" ht="12.75" customHeight="1" x14ac:dyDescent="0.2">
      <c r="A10" s="751"/>
      <c r="B10" s="425">
        <v>1</v>
      </c>
      <c r="C10" s="426">
        <v>1</v>
      </c>
      <c r="D10" s="427">
        <v>1</v>
      </c>
      <c r="E10" s="186">
        <v>0.40777000000000002</v>
      </c>
      <c r="F10" s="186">
        <v>0.29414000000000001</v>
      </c>
      <c r="G10" s="244">
        <v>0.65161000000000002</v>
      </c>
      <c r="H10" s="254">
        <v>0.59223000000000003</v>
      </c>
      <c r="I10" s="186">
        <v>0.70586000000000004</v>
      </c>
      <c r="J10" s="244">
        <v>0.34838999999999998</v>
      </c>
      <c r="K10" s="254" t="s">
        <v>498</v>
      </c>
      <c r="L10" s="186" t="s">
        <v>498</v>
      </c>
      <c r="M10" s="286" t="s">
        <v>498</v>
      </c>
    </row>
    <row r="11" spans="1:13" ht="12.75" customHeight="1" x14ac:dyDescent="0.2">
      <c r="A11" s="751" t="s">
        <v>82</v>
      </c>
      <c r="B11" s="245">
        <v>17</v>
      </c>
      <c r="C11" s="236">
        <v>409</v>
      </c>
      <c r="D11" s="246">
        <v>224</v>
      </c>
      <c r="E11" s="236">
        <v>14</v>
      </c>
      <c r="F11" s="236">
        <v>129</v>
      </c>
      <c r="G11" s="246">
        <v>187</v>
      </c>
      <c r="H11" s="245">
        <v>3</v>
      </c>
      <c r="I11" s="236">
        <v>280</v>
      </c>
      <c r="J11" s="246">
        <v>37</v>
      </c>
      <c r="K11" s="245">
        <v>0</v>
      </c>
      <c r="L11" s="236">
        <v>0</v>
      </c>
      <c r="M11" s="282">
        <v>0</v>
      </c>
    </row>
    <row r="12" spans="1:13" ht="12.75" customHeight="1" x14ac:dyDescent="0.2">
      <c r="A12" s="751"/>
      <c r="B12" s="425">
        <v>1</v>
      </c>
      <c r="C12" s="426">
        <v>1</v>
      </c>
      <c r="D12" s="427">
        <v>1</v>
      </c>
      <c r="E12" s="186">
        <v>0.82352999999999998</v>
      </c>
      <c r="F12" s="186">
        <v>0.31540000000000001</v>
      </c>
      <c r="G12" s="244">
        <v>0.83482000000000001</v>
      </c>
      <c r="H12" s="254">
        <v>0.17646999999999999</v>
      </c>
      <c r="I12" s="186">
        <v>0.68459999999999999</v>
      </c>
      <c r="J12" s="244">
        <v>0.16517999999999999</v>
      </c>
      <c r="K12" s="254" t="s">
        <v>498</v>
      </c>
      <c r="L12" s="186" t="s">
        <v>498</v>
      </c>
      <c r="M12" s="286" t="s">
        <v>498</v>
      </c>
    </row>
    <row r="13" spans="1:13" ht="12.75" customHeight="1" x14ac:dyDescent="0.2">
      <c r="A13" s="751" t="s">
        <v>83</v>
      </c>
      <c r="B13" s="245">
        <v>0</v>
      </c>
      <c r="C13" s="236">
        <v>0</v>
      </c>
      <c r="D13" s="246">
        <v>0</v>
      </c>
      <c r="E13" s="236">
        <v>0</v>
      </c>
      <c r="F13" s="236">
        <v>0</v>
      </c>
      <c r="G13" s="246">
        <v>0</v>
      </c>
      <c r="H13" s="245">
        <v>0</v>
      </c>
      <c r="I13" s="236">
        <v>0</v>
      </c>
      <c r="J13" s="246">
        <v>0</v>
      </c>
      <c r="K13" s="245">
        <v>0</v>
      </c>
      <c r="L13" s="236">
        <v>0</v>
      </c>
      <c r="M13" s="282">
        <v>0</v>
      </c>
    </row>
    <row r="14" spans="1:13" ht="12.75" customHeight="1" x14ac:dyDescent="0.2">
      <c r="A14" s="751"/>
      <c r="B14" s="425" t="s">
        <v>498</v>
      </c>
      <c r="C14" s="426" t="s">
        <v>498</v>
      </c>
      <c r="D14" s="427" t="s">
        <v>498</v>
      </c>
      <c r="E14" s="186" t="s">
        <v>498</v>
      </c>
      <c r="F14" s="186" t="s">
        <v>498</v>
      </c>
      <c r="G14" s="244" t="s">
        <v>498</v>
      </c>
      <c r="H14" s="254" t="s">
        <v>498</v>
      </c>
      <c r="I14" s="186" t="s">
        <v>498</v>
      </c>
      <c r="J14" s="244" t="s">
        <v>498</v>
      </c>
      <c r="K14" s="254" t="s">
        <v>498</v>
      </c>
      <c r="L14" s="186" t="s">
        <v>498</v>
      </c>
      <c r="M14" s="286" t="s">
        <v>498</v>
      </c>
    </row>
    <row r="15" spans="1:13" ht="12.75" customHeight="1" x14ac:dyDescent="0.2">
      <c r="A15" s="751" t="s">
        <v>84</v>
      </c>
      <c r="B15" s="245">
        <v>0</v>
      </c>
      <c r="C15" s="236">
        <v>0</v>
      </c>
      <c r="D15" s="246">
        <v>0</v>
      </c>
      <c r="E15" s="236">
        <v>0</v>
      </c>
      <c r="F15" s="236">
        <v>0</v>
      </c>
      <c r="G15" s="246">
        <v>0</v>
      </c>
      <c r="H15" s="245">
        <v>0</v>
      </c>
      <c r="I15" s="236">
        <v>0</v>
      </c>
      <c r="J15" s="246">
        <v>0</v>
      </c>
      <c r="K15" s="245">
        <v>0</v>
      </c>
      <c r="L15" s="236">
        <v>0</v>
      </c>
      <c r="M15" s="282">
        <v>0</v>
      </c>
    </row>
    <row r="16" spans="1:13" ht="12.75" customHeight="1" x14ac:dyDescent="0.2">
      <c r="A16" s="751"/>
      <c r="B16" s="425" t="s">
        <v>498</v>
      </c>
      <c r="C16" s="426" t="s">
        <v>498</v>
      </c>
      <c r="D16" s="427" t="s">
        <v>498</v>
      </c>
      <c r="E16" s="186" t="s">
        <v>498</v>
      </c>
      <c r="F16" s="186" t="s">
        <v>498</v>
      </c>
      <c r="G16" s="244" t="s">
        <v>498</v>
      </c>
      <c r="H16" s="254" t="s">
        <v>498</v>
      </c>
      <c r="I16" s="186" t="s">
        <v>498</v>
      </c>
      <c r="J16" s="244" t="s">
        <v>498</v>
      </c>
      <c r="K16" s="254" t="s">
        <v>498</v>
      </c>
      <c r="L16" s="186" t="s">
        <v>498</v>
      </c>
      <c r="M16" s="286" t="s">
        <v>498</v>
      </c>
    </row>
    <row r="17" spans="1:13" ht="12.75" customHeight="1" x14ac:dyDescent="0.2">
      <c r="A17" s="751" t="s">
        <v>85</v>
      </c>
      <c r="B17" s="245">
        <v>347</v>
      </c>
      <c r="C17" s="236">
        <v>70392</v>
      </c>
      <c r="D17" s="246">
        <v>2293</v>
      </c>
      <c r="E17" s="236">
        <v>99</v>
      </c>
      <c r="F17" s="236">
        <v>18325</v>
      </c>
      <c r="G17" s="246">
        <v>681</v>
      </c>
      <c r="H17" s="245">
        <v>119</v>
      </c>
      <c r="I17" s="236">
        <v>29196</v>
      </c>
      <c r="J17" s="246">
        <v>674</v>
      </c>
      <c r="K17" s="245">
        <v>129</v>
      </c>
      <c r="L17" s="236">
        <v>22871</v>
      </c>
      <c r="M17" s="282">
        <v>938</v>
      </c>
    </row>
    <row r="18" spans="1:13" ht="12.75" customHeight="1" x14ac:dyDescent="0.2">
      <c r="A18" s="751"/>
      <c r="B18" s="425">
        <v>1</v>
      </c>
      <c r="C18" s="426">
        <v>1</v>
      </c>
      <c r="D18" s="427">
        <v>1</v>
      </c>
      <c r="E18" s="186">
        <v>0.2853</v>
      </c>
      <c r="F18" s="186">
        <v>0.26033000000000001</v>
      </c>
      <c r="G18" s="244">
        <v>0.29698999999999998</v>
      </c>
      <c r="H18" s="254">
        <v>0.34294000000000002</v>
      </c>
      <c r="I18" s="186">
        <v>0.41476000000000002</v>
      </c>
      <c r="J18" s="244">
        <v>0.29393999999999998</v>
      </c>
      <c r="K18" s="254">
        <v>0.37175999999999998</v>
      </c>
      <c r="L18" s="186">
        <v>0.32490999999999998</v>
      </c>
      <c r="M18" s="286">
        <v>0.40906999999999999</v>
      </c>
    </row>
    <row r="19" spans="1:13" ht="12.75" customHeight="1" x14ac:dyDescent="0.2">
      <c r="A19" s="751" t="s">
        <v>86</v>
      </c>
      <c r="B19" s="245">
        <v>2</v>
      </c>
      <c r="C19" s="236">
        <v>25</v>
      </c>
      <c r="D19" s="246">
        <v>25</v>
      </c>
      <c r="E19" s="236">
        <v>2</v>
      </c>
      <c r="F19" s="236">
        <v>25</v>
      </c>
      <c r="G19" s="246">
        <v>25</v>
      </c>
      <c r="H19" s="245">
        <v>0</v>
      </c>
      <c r="I19" s="236">
        <v>0</v>
      </c>
      <c r="J19" s="246">
        <v>0</v>
      </c>
      <c r="K19" s="245">
        <v>0</v>
      </c>
      <c r="L19" s="236">
        <v>0</v>
      </c>
      <c r="M19" s="282">
        <v>0</v>
      </c>
    </row>
    <row r="20" spans="1:13" ht="12.75" customHeight="1" x14ac:dyDescent="0.2">
      <c r="A20" s="751"/>
      <c r="B20" s="425">
        <v>1</v>
      </c>
      <c r="C20" s="426">
        <v>1</v>
      </c>
      <c r="D20" s="427">
        <v>1</v>
      </c>
      <c r="E20" s="186">
        <v>1</v>
      </c>
      <c r="F20" s="186">
        <v>1</v>
      </c>
      <c r="G20" s="244">
        <v>1</v>
      </c>
      <c r="H20" s="254" t="s">
        <v>498</v>
      </c>
      <c r="I20" s="186" t="s">
        <v>498</v>
      </c>
      <c r="J20" s="244" t="s">
        <v>498</v>
      </c>
      <c r="K20" s="254" t="s">
        <v>498</v>
      </c>
      <c r="L20" s="186" t="s">
        <v>498</v>
      </c>
      <c r="M20" s="286" t="s">
        <v>498</v>
      </c>
    </row>
    <row r="21" spans="1:13" ht="12.75" customHeight="1" x14ac:dyDescent="0.2">
      <c r="A21" s="751" t="s">
        <v>87</v>
      </c>
      <c r="B21" s="245">
        <v>701</v>
      </c>
      <c r="C21" s="236">
        <v>110603</v>
      </c>
      <c r="D21" s="246">
        <v>10041</v>
      </c>
      <c r="E21" s="236">
        <v>332</v>
      </c>
      <c r="F21" s="236">
        <v>68281</v>
      </c>
      <c r="G21" s="246">
        <v>5219</v>
      </c>
      <c r="H21" s="245">
        <v>63</v>
      </c>
      <c r="I21" s="236">
        <v>17227</v>
      </c>
      <c r="J21" s="246">
        <v>652</v>
      </c>
      <c r="K21" s="245">
        <v>306</v>
      </c>
      <c r="L21" s="236">
        <v>25095</v>
      </c>
      <c r="M21" s="282">
        <v>4170</v>
      </c>
    </row>
    <row r="22" spans="1:13" ht="12.75" customHeight="1" x14ac:dyDescent="0.2">
      <c r="A22" s="751"/>
      <c r="B22" s="425">
        <v>1</v>
      </c>
      <c r="C22" s="426">
        <v>1</v>
      </c>
      <c r="D22" s="427">
        <v>1</v>
      </c>
      <c r="E22" s="186">
        <v>0.47360999999999998</v>
      </c>
      <c r="F22" s="186">
        <v>0.61734999999999995</v>
      </c>
      <c r="G22" s="244">
        <v>0.51976999999999995</v>
      </c>
      <c r="H22" s="254">
        <v>8.9870000000000005E-2</v>
      </c>
      <c r="I22" s="186">
        <v>0.15576000000000001</v>
      </c>
      <c r="J22" s="244">
        <v>6.4930000000000002E-2</v>
      </c>
      <c r="K22" s="254">
        <v>0.43652000000000002</v>
      </c>
      <c r="L22" s="186">
        <v>0.22689000000000001</v>
      </c>
      <c r="M22" s="286">
        <v>0.4153</v>
      </c>
    </row>
    <row r="23" spans="1:13" ht="12.75" customHeight="1" x14ac:dyDescent="0.2">
      <c r="A23" s="751" t="s">
        <v>88</v>
      </c>
      <c r="B23" s="245">
        <v>1001</v>
      </c>
      <c r="C23" s="236">
        <v>447504</v>
      </c>
      <c r="D23" s="246">
        <v>17770</v>
      </c>
      <c r="E23" s="236">
        <v>235</v>
      </c>
      <c r="F23" s="236">
        <v>73697</v>
      </c>
      <c r="G23" s="246">
        <v>7183</v>
      </c>
      <c r="H23" s="245">
        <v>28</v>
      </c>
      <c r="I23" s="236">
        <v>6579</v>
      </c>
      <c r="J23" s="246">
        <v>453</v>
      </c>
      <c r="K23" s="245">
        <v>738</v>
      </c>
      <c r="L23" s="236">
        <v>367228</v>
      </c>
      <c r="M23" s="282">
        <v>10134</v>
      </c>
    </row>
    <row r="24" spans="1:13" ht="12.75" customHeight="1" x14ac:dyDescent="0.2">
      <c r="A24" s="751"/>
      <c r="B24" s="425">
        <v>1</v>
      </c>
      <c r="C24" s="426">
        <v>1</v>
      </c>
      <c r="D24" s="427">
        <v>1</v>
      </c>
      <c r="E24" s="186">
        <v>0.23477000000000001</v>
      </c>
      <c r="F24" s="186">
        <v>0.16467999999999999</v>
      </c>
      <c r="G24" s="244">
        <v>0.40422000000000002</v>
      </c>
      <c r="H24" s="254">
        <v>2.7969999999999998E-2</v>
      </c>
      <c r="I24" s="186">
        <v>1.47E-2</v>
      </c>
      <c r="J24" s="244">
        <v>2.5489999999999999E-2</v>
      </c>
      <c r="K24" s="254">
        <v>0.73726000000000003</v>
      </c>
      <c r="L24" s="186">
        <v>0.82060999999999995</v>
      </c>
      <c r="M24" s="286">
        <v>0.57028999999999996</v>
      </c>
    </row>
    <row r="25" spans="1:13" ht="12.75" customHeight="1" x14ac:dyDescent="0.2">
      <c r="A25" s="751" t="s">
        <v>89</v>
      </c>
      <c r="B25" s="245">
        <v>358</v>
      </c>
      <c r="C25" s="236">
        <v>31109</v>
      </c>
      <c r="D25" s="246">
        <v>2418</v>
      </c>
      <c r="E25" s="236">
        <v>68</v>
      </c>
      <c r="F25" s="236">
        <v>1670</v>
      </c>
      <c r="G25" s="246">
        <v>537</v>
      </c>
      <c r="H25" s="245">
        <v>20</v>
      </c>
      <c r="I25" s="236">
        <v>1685</v>
      </c>
      <c r="J25" s="246">
        <v>109</v>
      </c>
      <c r="K25" s="245">
        <v>270</v>
      </c>
      <c r="L25" s="236">
        <v>27754</v>
      </c>
      <c r="M25" s="282">
        <v>1772</v>
      </c>
    </row>
    <row r="26" spans="1:13" ht="12.75" customHeight="1" x14ac:dyDescent="0.2">
      <c r="A26" s="751"/>
      <c r="B26" s="425">
        <v>1</v>
      </c>
      <c r="C26" s="426">
        <v>1</v>
      </c>
      <c r="D26" s="427">
        <v>1</v>
      </c>
      <c r="E26" s="186">
        <v>0.18994</v>
      </c>
      <c r="F26" s="186">
        <v>5.3679999999999999E-2</v>
      </c>
      <c r="G26" s="244">
        <v>0.22208</v>
      </c>
      <c r="H26" s="254">
        <v>5.5870000000000003E-2</v>
      </c>
      <c r="I26" s="186">
        <v>5.416E-2</v>
      </c>
      <c r="J26" s="244">
        <v>4.5080000000000002E-2</v>
      </c>
      <c r="K26" s="254">
        <v>0.75419000000000003</v>
      </c>
      <c r="L26" s="186">
        <v>0.89215</v>
      </c>
      <c r="M26" s="286">
        <v>0.73284000000000005</v>
      </c>
    </row>
    <row r="27" spans="1:13" ht="12.75" customHeight="1" x14ac:dyDescent="0.2">
      <c r="A27" s="751" t="s">
        <v>90</v>
      </c>
      <c r="B27" s="245">
        <v>3218</v>
      </c>
      <c r="C27" s="236">
        <v>11312</v>
      </c>
      <c r="D27" s="246">
        <v>3640</v>
      </c>
      <c r="E27" s="236">
        <v>3218</v>
      </c>
      <c r="F27" s="236">
        <v>11312</v>
      </c>
      <c r="G27" s="246">
        <v>3640</v>
      </c>
      <c r="H27" s="245">
        <v>0</v>
      </c>
      <c r="I27" s="236">
        <v>0</v>
      </c>
      <c r="J27" s="246">
        <v>0</v>
      </c>
      <c r="K27" s="245">
        <v>0</v>
      </c>
      <c r="L27" s="236">
        <v>0</v>
      </c>
      <c r="M27" s="282">
        <v>0</v>
      </c>
    </row>
    <row r="28" spans="1:13" ht="12.75" customHeight="1" x14ac:dyDescent="0.2">
      <c r="A28" s="751"/>
      <c r="B28" s="425">
        <v>1</v>
      </c>
      <c r="C28" s="426">
        <v>1</v>
      </c>
      <c r="D28" s="427">
        <v>1</v>
      </c>
      <c r="E28" s="186">
        <v>1</v>
      </c>
      <c r="F28" s="186">
        <v>1</v>
      </c>
      <c r="G28" s="244">
        <v>1</v>
      </c>
      <c r="H28" s="254" t="s">
        <v>498</v>
      </c>
      <c r="I28" s="186" t="s">
        <v>498</v>
      </c>
      <c r="J28" s="244" t="s">
        <v>498</v>
      </c>
      <c r="K28" s="254" t="s">
        <v>498</v>
      </c>
      <c r="L28" s="186" t="s">
        <v>498</v>
      </c>
      <c r="M28" s="286" t="s">
        <v>498</v>
      </c>
    </row>
    <row r="29" spans="1:13" ht="12.75" customHeight="1" x14ac:dyDescent="0.2">
      <c r="A29" s="751" t="s">
        <v>91</v>
      </c>
      <c r="B29" s="245">
        <v>21</v>
      </c>
      <c r="C29" s="236">
        <v>815</v>
      </c>
      <c r="D29" s="246">
        <v>338</v>
      </c>
      <c r="E29" s="236">
        <v>21</v>
      </c>
      <c r="F29" s="236">
        <v>815</v>
      </c>
      <c r="G29" s="246">
        <v>338</v>
      </c>
      <c r="H29" s="245">
        <v>0</v>
      </c>
      <c r="I29" s="236">
        <v>0</v>
      </c>
      <c r="J29" s="246">
        <v>0</v>
      </c>
      <c r="K29" s="245">
        <v>0</v>
      </c>
      <c r="L29" s="236">
        <v>0</v>
      </c>
      <c r="M29" s="282">
        <v>0</v>
      </c>
    </row>
    <row r="30" spans="1:13" ht="12.75" customHeight="1" x14ac:dyDescent="0.2">
      <c r="A30" s="751"/>
      <c r="B30" s="425">
        <v>1</v>
      </c>
      <c r="C30" s="426">
        <v>1</v>
      </c>
      <c r="D30" s="427">
        <v>1</v>
      </c>
      <c r="E30" s="186">
        <v>1</v>
      </c>
      <c r="F30" s="186">
        <v>1</v>
      </c>
      <c r="G30" s="244">
        <v>1</v>
      </c>
      <c r="H30" s="254" t="s">
        <v>498</v>
      </c>
      <c r="I30" s="186" t="s">
        <v>498</v>
      </c>
      <c r="J30" s="244" t="s">
        <v>498</v>
      </c>
      <c r="K30" s="254" t="s">
        <v>498</v>
      </c>
      <c r="L30" s="186" t="s">
        <v>498</v>
      </c>
      <c r="M30" s="286" t="s">
        <v>498</v>
      </c>
    </row>
    <row r="31" spans="1:13" ht="12.75" customHeight="1" x14ac:dyDescent="0.2">
      <c r="A31" s="751" t="s">
        <v>92</v>
      </c>
      <c r="B31" s="245">
        <v>20</v>
      </c>
      <c r="C31" s="236">
        <v>1960</v>
      </c>
      <c r="D31" s="246">
        <v>218</v>
      </c>
      <c r="E31" s="236">
        <v>20</v>
      </c>
      <c r="F31" s="236">
        <v>1960</v>
      </c>
      <c r="G31" s="246">
        <v>218</v>
      </c>
      <c r="H31" s="245">
        <v>0</v>
      </c>
      <c r="I31" s="236">
        <v>0</v>
      </c>
      <c r="J31" s="246">
        <v>0</v>
      </c>
      <c r="K31" s="245">
        <v>0</v>
      </c>
      <c r="L31" s="236">
        <v>0</v>
      </c>
      <c r="M31" s="282">
        <v>0</v>
      </c>
    </row>
    <row r="32" spans="1:13" ht="12.75" customHeight="1" x14ac:dyDescent="0.2">
      <c r="A32" s="751"/>
      <c r="B32" s="425">
        <v>1</v>
      </c>
      <c r="C32" s="426">
        <v>1</v>
      </c>
      <c r="D32" s="427">
        <v>1</v>
      </c>
      <c r="E32" s="186">
        <v>1</v>
      </c>
      <c r="F32" s="186">
        <v>1</v>
      </c>
      <c r="G32" s="244">
        <v>1</v>
      </c>
      <c r="H32" s="254" t="s">
        <v>498</v>
      </c>
      <c r="I32" s="186" t="s">
        <v>498</v>
      </c>
      <c r="J32" s="244" t="s">
        <v>498</v>
      </c>
      <c r="K32" s="254" t="s">
        <v>498</v>
      </c>
      <c r="L32" s="186" t="s">
        <v>498</v>
      </c>
      <c r="M32" s="286" t="s">
        <v>498</v>
      </c>
    </row>
    <row r="33" spans="1:13" ht="12.75" customHeight="1" x14ac:dyDescent="0.2">
      <c r="A33" s="751" t="s">
        <v>93</v>
      </c>
      <c r="B33" s="245">
        <v>795</v>
      </c>
      <c r="C33" s="236">
        <v>29303</v>
      </c>
      <c r="D33" s="246">
        <v>8785</v>
      </c>
      <c r="E33" s="236">
        <v>36</v>
      </c>
      <c r="F33" s="236">
        <v>2712</v>
      </c>
      <c r="G33" s="246">
        <v>702</v>
      </c>
      <c r="H33" s="245">
        <v>120</v>
      </c>
      <c r="I33" s="236">
        <v>3638</v>
      </c>
      <c r="J33" s="246">
        <v>444</v>
      </c>
      <c r="K33" s="245">
        <v>639</v>
      </c>
      <c r="L33" s="236">
        <v>22953</v>
      </c>
      <c r="M33" s="282">
        <v>7639</v>
      </c>
    </row>
    <row r="34" spans="1:13" ht="12.75" customHeight="1" x14ac:dyDescent="0.2">
      <c r="A34" s="751"/>
      <c r="B34" s="425">
        <v>1</v>
      </c>
      <c r="C34" s="426">
        <v>1</v>
      </c>
      <c r="D34" s="427">
        <v>1</v>
      </c>
      <c r="E34" s="186">
        <v>4.5280000000000001E-2</v>
      </c>
      <c r="F34" s="186">
        <v>9.2549999999999993E-2</v>
      </c>
      <c r="G34" s="244">
        <v>7.9909999999999995E-2</v>
      </c>
      <c r="H34" s="254">
        <v>0.15093999999999999</v>
      </c>
      <c r="I34" s="186">
        <v>0.12415</v>
      </c>
      <c r="J34" s="244">
        <v>5.0540000000000002E-2</v>
      </c>
      <c r="K34" s="254">
        <v>0.80376999999999998</v>
      </c>
      <c r="L34" s="186">
        <v>0.7833</v>
      </c>
      <c r="M34" s="286">
        <v>0.86955000000000005</v>
      </c>
    </row>
    <row r="35" spans="1:13" ht="12.75" customHeight="1" x14ac:dyDescent="0.2">
      <c r="A35" s="780" t="s">
        <v>94</v>
      </c>
      <c r="B35" s="245">
        <v>60</v>
      </c>
      <c r="C35" s="236">
        <v>4058</v>
      </c>
      <c r="D35" s="246">
        <v>529</v>
      </c>
      <c r="E35" s="236">
        <v>43</v>
      </c>
      <c r="F35" s="236">
        <v>2870</v>
      </c>
      <c r="G35" s="246">
        <v>300</v>
      </c>
      <c r="H35" s="245">
        <v>1</v>
      </c>
      <c r="I35" s="236">
        <v>423</v>
      </c>
      <c r="J35" s="246">
        <v>9</v>
      </c>
      <c r="K35" s="245">
        <v>16</v>
      </c>
      <c r="L35" s="236">
        <v>765</v>
      </c>
      <c r="M35" s="282">
        <v>220</v>
      </c>
    </row>
    <row r="36" spans="1:13" ht="12.75" customHeight="1" x14ac:dyDescent="0.2">
      <c r="A36" s="769"/>
      <c r="B36" s="428">
        <v>1</v>
      </c>
      <c r="C36" s="429">
        <v>1</v>
      </c>
      <c r="D36" s="430">
        <v>1</v>
      </c>
      <c r="E36" s="193">
        <v>0.71667000000000003</v>
      </c>
      <c r="F36" s="193">
        <v>0.70723999999999998</v>
      </c>
      <c r="G36" s="248">
        <v>0.56711</v>
      </c>
      <c r="H36" s="192">
        <v>1.6670000000000001E-2</v>
      </c>
      <c r="I36" s="193">
        <v>0.10424</v>
      </c>
      <c r="J36" s="248">
        <v>1.7010000000000001E-2</v>
      </c>
      <c r="K36" s="186">
        <v>0.26667000000000002</v>
      </c>
      <c r="L36" s="186">
        <v>0.18851999999999999</v>
      </c>
      <c r="M36" s="431">
        <v>0.41588000000000003</v>
      </c>
    </row>
    <row r="37" spans="1:13" ht="12.75" customHeight="1" x14ac:dyDescent="0.2">
      <c r="A37" s="810" t="s">
        <v>109</v>
      </c>
      <c r="B37" s="238">
        <v>7634</v>
      </c>
      <c r="C37" s="239">
        <v>935977</v>
      </c>
      <c r="D37" s="249">
        <v>62951</v>
      </c>
      <c r="E37" s="239">
        <v>4275</v>
      </c>
      <c r="F37" s="239">
        <v>227145</v>
      </c>
      <c r="G37" s="249">
        <v>23936</v>
      </c>
      <c r="H37" s="239">
        <v>520</v>
      </c>
      <c r="I37" s="239">
        <v>86908</v>
      </c>
      <c r="J37" s="239">
        <v>3575</v>
      </c>
      <c r="K37" s="238">
        <v>2839</v>
      </c>
      <c r="L37" s="239">
        <v>621924</v>
      </c>
      <c r="M37" s="291">
        <v>35440</v>
      </c>
    </row>
    <row r="38" spans="1:13" ht="12.75" customHeight="1" thickBot="1" x14ac:dyDescent="0.25">
      <c r="A38" s="811"/>
      <c r="B38" s="432">
        <v>1</v>
      </c>
      <c r="C38" s="433">
        <v>1</v>
      </c>
      <c r="D38" s="434">
        <v>1</v>
      </c>
      <c r="E38" s="435">
        <v>0.55998999999999999</v>
      </c>
      <c r="F38" s="435">
        <v>0.24268000000000001</v>
      </c>
      <c r="G38" s="436">
        <v>0.38023000000000001</v>
      </c>
      <c r="H38" s="437">
        <v>6.812E-2</v>
      </c>
      <c r="I38" s="435">
        <v>9.2850000000000002E-2</v>
      </c>
      <c r="J38" s="435">
        <v>5.679E-2</v>
      </c>
      <c r="K38" s="437">
        <v>0.37189</v>
      </c>
      <c r="L38" s="435">
        <v>0.66447000000000001</v>
      </c>
      <c r="M38" s="438">
        <v>0.56298000000000004</v>
      </c>
    </row>
    <row r="40" spans="1:13" x14ac:dyDescent="0.2">
      <c r="A40" s="707" t="str">
        <f>"Anmerkungen. Datengrundlage: Volkshochschul-Statistik "&amp;Hilfswerte!B1&amp;"; Basis: "&amp;Tabelle1!$C$36&amp;" VHS."</f>
        <v>Anmerkungen. Datengrundlage: Volkshochschul-Statistik 2019; Basis: 869 VHS.</v>
      </c>
    </row>
    <row r="41" spans="1:13" x14ac:dyDescent="0.2">
      <c r="A41"/>
      <c r="B41"/>
      <c r="C41"/>
    </row>
    <row r="42" spans="1:13" x14ac:dyDescent="0.2">
      <c r="A42" s="700" t="s">
        <v>515</v>
      </c>
      <c r="B42" s="701"/>
      <c r="C42" s="701"/>
    </row>
    <row r="43" spans="1:13" x14ac:dyDescent="0.2">
      <c r="A43" s="700" t="s">
        <v>516</v>
      </c>
      <c r="B43" s="701"/>
      <c r="E43" s="702" t="s">
        <v>503</v>
      </c>
    </row>
    <row r="44" spans="1:13" x14ac:dyDescent="0.2">
      <c r="A44" s="703"/>
      <c r="B44" s="701"/>
      <c r="C44" s="701"/>
    </row>
    <row r="45" spans="1:13" x14ac:dyDescent="0.2">
      <c r="A45" s="704" t="s">
        <v>517</v>
      </c>
      <c r="B45" s="701"/>
      <c r="C45" s="701"/>
    </row>
  </sheetData>
  <mergeCells count="24">
    <mergeCell ref="A13:A14"/>
    <mergeCell ref="A15:A16"/>
    <mergeCell ref="A27:A28"/>
    <mergeCell ref="A25:A26"/>
    <mergeCell ref="A1:M1"/>
    <mergeCell ref="A2:A4"/>
    <mergeCell ref="B2:D3"/>
    <mergeCell ref="E2:M2"/>
    <mergeCell ref="E3:G3"/>
    <mergeCell ref="A5:A6"/>
    <mergeCell ref="A7:A8"/>
    <mergeCell ref="A9:A10"/>
    <mergeCell ref="A11:A12"/>
    <mergeCell ref="H3:J3"/>
    <mergeCell ref="K3:M3"/>
    <mergeCell ref="A35:A36"/>
    <mergeCell ref="A37:A38"/>
    <mergeCell ref="A17:A18"/>
    <mergeCell ref="A19:A20"/>
    <mergeCell ref="A21:A22"/>
    <mergeCell ref="A29:A30"/>
    <mergeCell ref="A31:A32"/>
    <mergeCell ref="A33:A34"/>
    <mergeCell ref="A23:A24"/>
  </mergeCells>
  <conditionalFormatting sqref="A6 A8 A10 A12 A14 A16 A18 A20 A22 A24 A26 A28 A30 A32 A34 A36">
    <cfRule type="cellIs" dxfId="124" priority="3" stopIfTrue="1" operator="equal">
      <formula>1</formula>
    </cfRule>
  </conditionalFormatting>
  <conditionalFormatting sqref="A6:E6 A8:E8 A10:E10 A12:E12 A14:E14 A16:E16 A18:E18 A20:E20 A22:E22 A24:E24 A26:E26 A28:E28 A30:E30 A32:E32 A34:E34 A36:E36">
    <cfRule type="cellIs" dxfId="123" priority="4" stopIfTrue="1" operator="lessThan">
      <formula>0.0005</formula>
    </cfRule>
  </conditionalFormatting>
  <conditionalFormatting sqref="A5:M5 B7:M7 A9:M9 A11:M11 A13:M13 A15:M15 A17:M17 A19:M19 A21:M21 A23:M23 A25:M25 A27:M27 A29:M29 A31:M31 A33:M33 A35:M35 A37:M37">
    <cfRule type="cellIs" dxfId="122" priority="2" stopIfTrue="1" operator="equal">
      <formula>0</formula>
    </cfRule>
  </conditionalFormatting>
  <conditionalFormatting sqref="F6:M6 F8:M8 F10:M10 F12:M12 F14:M14 F16:M16 F18:M18 F20:M20 F22:M22 F24:M24 F26:M26 F28:M28 F30:M30 F32:M32 F34:M34 F36:M36 A38:M38">
    <cfRule type="cellIs" dxfId="121" priority="1" stopIfTrue="1" operator="lessThan">
      <formula>0.0005</formula>
    </cfRule>
  </conditionalFormatting>
  <hyperlinks>
    <hyperlink ref="E43" r:id="rId1" xr:uid="{C9FF7061-EAF7-43FB-97D1-AE6FF473B058}"/>
    <hyperlink ref="A45" r:id="rId2" display="Publikation und Tabellen stehen unter der Lizenz CC BY-SA DEED 4.0." xr:uid="{A2BE99B3-77D9-4970-9F3B-E47F9A9E8AD1}"/>
  </hyperlinks>
  <pageMargins left="0.7" right="0.7" top="0.78740157499999996" bottom="0.78740157499999996" header="0.3" footer="0.3"/>
  <pageSetup paperSize="9" scale="78" orientation="portrait"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2702-91DB-49A7-93B1-9E51505A0CFA}">
  <dimension ref="A1:C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8.85546875" style="24" customWidth="1"/>
    <col min="2" max="3" width="27.42578125" style="24" customWidth="1"/>
    <col min="4" max="16384" width="11.42578125" style="24"/>
  </cols>
  <sheetData>
    <row r="1" spans="1:3" ht="39.950000000000003" customHeight="1" thickBot="1" x14ac:dyDescent="0.25">
      <c r="A1" s="753" t="str">
        <f>"Tabelle 25: Lernförderung " &amp;Hilfswerte!B1</f>
        <v>Tabelle 25: Lernförderung 2019</v>
      </c>
      <c r="B1" s="753"/>
      <c r="C1" s="753"/>
    </row>
    <row r="2" spans="1:3" ht="27.75" customHeight="1" x14ac:dyDescent="0.2">
      <c r="A2" s="770" t="s">
        <v>14</v>
      </c>
      <c r="B2" s="1082" t="s">
        <v>346</v>
      </c>
      <c r="C2" s="1083"/>
    </row>
    <row r="3" spans="1:3" ht="27.75" customHeight="1" x14ac:dyDescent="0.2">
      <c r="A3" s="772"/>
      <c r="B3" s="114" t="s">
        <v>112</v>
      </c>
      <c r="C3" s="117" t="s">
        <v>347</v>
      </c>
    </row>
    <row r="4" spans="1:3" ht="24.95" customHeight="1" x14ac:dyDescent="0.2">
      <c r="A4" s="120" t="s">
        <v>79</v>
      </c>
      <c r="B4" s="449">
        <v>9455</v>
      </c>
      <c r="C4" s="640">
        <v>605</v>
      </c>
    </row>
    <row r="5" spans="1:3" ht="24.95" customHeight="1" x14ac:dyDescent="0.2">
      <c r="A5" s="322" t="s">
        <v>80</v>
      </c>
      <c r="B5" s="439">
        <v>42260</v>
      </c>
      <c r="C5" s="641">
        <v>2793</v>
      </c>
    </row>
    <row r="6" spans="1:3" ht="24.95" customHeight="1" x14ac:dyDescent="0.2">
      <c r="A6" s="322" t="s">
        <v>81</v>
      </c>
      <c r="B6" s="439">
        <v>0</v>
      </c>
      <c r="C6" s="641">
        <v>0</v>
      </c>
    </row>
    <row r="7" spans="1:3" ht="24.95" customHeight="1" x14ac:dyDescent="0.2">
      <c r="A7" s="322" t="s">
        <v>82</v>
      </c>
      <c r="B7" s="439">
        <v>16438</v>
      </c>
      <c r="C7" s="641">
        <v>697</v>
      </c>
    </row>
    <row r="8" spans="1:3" ht="24.95" customHeight="1" x14ac:dyDescent="0.2">
      <c r="A8" s="322" t="s">
        <v>83</v>
      </c>
      <c r="B8" s="439">
        <v>0</v>
      </c>
      <c r="C8" s="641">
        <v>0</v>
      </c>
    </row>
    <row r="9" spans="1:3" ht="24.95" customHeight="1" x14ac:dyDescent="0.2">
      <c r="A9" s="322" t="s">
        <v>84</v>
      </c>
      <c r="B9" s="439">
        <v>27</v>
      </c>
      <c r="C9" s="641">
        <v>5</v>
      </c>
    </row>
    <row r="10" spans="1:3" ht="24.95" customHeight="1" x14ac:dyDescent="0.2">
      <c r="A10" s="322" t="s">
        <v>85</v>
      </c>
      <c r="B10" s="439">
        <v>5850</v>
      </c>
      <c r="C10" s="641">
        <v>446</v>
      </c>
    </row>
    <row r="11" spans="1:3" ht="24.95" customHeight="1" x14ac:dyDescent="0.2">
      <c r="A11" s="322" t="s">
        <v>86</v>
      </c>
      <c r="B11" s="439">
        <v>1046</v>
      </c>
      <c r="C11" s="641">
        <v>163</v>
      </c>
    </row>
    <row r="12" spans="1:3" ht="24.95" customHeight="1" x14ac:dyDescent="0.2">
      <c r="A12" s="322" t="s">
        <v>87</v>
      </c>
      <c r="B12" s="439">
        <v>206899</v>
      </c>
      <c r="C12" s="641">
        <v>9853</v>
      </c>
    </row>
    <row r="13" spans="1:3" ht="24.95" customHeight="1" x14ac:dyDescent="0.2">
      <c r="A13" s="322" t="s">
        <v>88</v>
      </c>
      <c r="B13" s="439">
        <v>25164</v>
      </c>
      <c r="C13" s="641">
        <v>1718</v>
      </c>
    </row>
    <row r="14" spans="1:3" ht="24.95" customHeight="1" x14ac:dyDescent="0.2">
      <c r="A14" s="322" t="s">
        <v>89</v>
      </c>
      <c r="B14" s="439">
        <v>15897</v>
      </c>
      <c r="C14" s="641">
        <v>1683</v>
      </c>
    </row>
    <row r="15" spans="1:3" ht="24.95" customHeight="1" x14ac:dyDescent="0.2">
      <c r="A15" s="322" t="s">
        <v>90</v>
      </c>
      <c r="B15" s="439">
        <v>3367</v>
      </c>
      <c r="C15" s="641">
        <v>2217</v>
      </c>
    </row>
    <row r="16" spans="1:3" ht="24.95" customHeight="1" x14ac:dyDescent="0.2">
      <c r="A16" s="322" t="s">
        <v>91</v>
      </c>
      <c r="B16" s="439">
        <v>0</v>
      </c>
      <c r="C16" s="641">
        <v>0</v>
      </c>
    </row>
    <row r="17" spans="1:3" ht="24.95" customHeight="1" x14ac:dyDescent="0.2">
      <c r="A17" s="322" t="s">
        <v>92</v>
      </c>
      <c r="B17" s="439">
        <v>0</v>
      </c>
      <c r="C17" s="641">
        <v>0</v>
      </c>
    </row>
    <row r="18" spans="1:3" ht="24.95" customHeight="1" x14ac:dyDescent="0.2">
      <c r="A18" s="322" t="s">
        <v>93</v>
      </c>
      <c r="B18" s="439">
        <v>4474</v>
      </c>
      <c r="C18" s="641">
        <v>594</v>
      </c>
    </row>
    <row r="19" spans="1:3" ht="24.95" customHeight="1" x14ac:dyDescent="0.2">
      <c r="A19" s="322" t="s">
        <v>94</v>
      </c>
      <c r="B19" s="439">
        <v>18648</v>
      </c>
      <c r="C19" s="641">
        <v>1134</v>
      </c>
    </row>
    <row r="20" spans="1:3" ht="24.95" customHeight="1" thickBot="1" x14ac:dyDescent="0.25">
      <c r="A20" s="323" t="s">
        <v>109</v>
      </c>
      <c r="B20" s="450">
        <v>349525</v>
      </c>
      <c r="C20" s="642">
        <v>21908</v>
      </c>
    </row>
    <row r="22" spans="1:3" ht="18.75" customHeight="1" x14ac:dyDescent="0.2">
      <c r="A22" s="1084" t="str">
        <f>"Anmerkungen. Datengrundlage: Volkshochschul-Statistik "&amp;Hilfswerte!B1&amp;"; Basis: "&amp;Tabelle1!$C$36&amp;" VHS."</f>
        <v>Anmerkungen. Datengrundlage: Volkshochschul-Statistik 2019; Basis: 869 VHS.</v>
      </c>
      <c r="B22" s="1084"/>
      <c r="C22" s="1084"/>
    </row>
    <row r="23" spans="1:3" x14ac:dyDescent="0.2">
      <c r="A23"/>
      <c r="B23"/>
      <c r="C23"/>
    </row>
    <row r="24" spans="1:3" x14ac:dyDescent="0.2">
      <c r="A24" s="700" t="s">
        <v>515</v>
      </c>
      <c r="B24" s="701"/>
      <c r="C24" s="701"/>
    </row>
    <row r="25" spans="1:3" x14ac:dyDescent="0.2">
      <c r="A25" s="700" t="s">
        <v>516</v>
      </c>
      <c r="B25" s="701"/>
      <c r="C25" s="702" t="s">
        <v>503</v>
      </c>
    </row>
    <row r="26" spans="1:3" x14ac:dyDescent="0.2">
      <c r="A26" s="703"/>
      <c r="B26" s="701"/>
      <c r="C26" s="701"/>
    </row>
    <row r="27" spans="1:3" x14ac:dyDescent="0.2">
      <c r="A27" s="704" t="s">
        <v>517</v>
      </c>
      <c r="B27" s="701"/>
      <c r="C27" s="701"/>
    </row>
  </sheetData>
  <mergeCells count="4">
    <mergeCell ref="A1:C1"/>
    <mergeCell ref="A2:A3"/>
    <mergeCell ref="B2:C2"/>
    <mergeCell ref="A22:C22"/>
  </mergeCells>
  <conditionalFormatting sqref="A4:C20">
    <cfRule type="cellIs" dxfId="120" priority="1" stopIfTrue="1" operator="equal">
      <formula>0</formula>
    </cfRule>
  </conditionalFormatting>
  <hyperlinks>
    <hyperlink ref="C25" r:id="rId1" xr:uid="{5E9349CE-8D08-4CE2-8A0F-A401E8974894}"/>
    <hyperlink ref="A27" r:id="rId2" display="Publikation und Tabellen stehen unter der Lizenz CC BY-SA DEED 4.0." xr:uid="{9D039414-DB9B-45CB-B6A3-0563164FBB03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A06E-3EF3-4BF3-A8C8-A5D3E6197124}">
  <dimension ref="A1:C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8.85546875" style="24" customWidth="1"/>
    <col min="2" max="3" width="28.28515625" style="24" customWidth="1"/>
    <col min="4" max="16384" width="11.42578125" style="24"/>
  </cols>
  <sheetData>
    <row r="1" spans="1:3" ht="39.950000000000003" customHeight="1" thickBot="1" x14ac:dyDescent="0.25">
      <c r="A1" s="753" t="str">
        <f>"Tabelle 26: Digitale Lerninfrastruktur " &amp;Hilfswerte!B1</f>
        <v>Tabelle 26: Digitale Lerninfrastruktur 2019</v>
      </c>
      <c r="B1" s="753"/>
      <c r="C1" s="753"/>
    </row>
    <row r="2" spans="1:3" ht="27.75" customHeight="1" x14ac:dyDescent="0.2">
      <c r="A2" s="770" t="s">
        <v>14</v>
      </c>
      <c r="B2" s="1082" t="s">
        <v>348</v>
      </c>
      <c r="C2" s="1083"/>
    </row>
    <row r="3" spans="1:3" ht="27.75" customHeight="1" x14ac:dyDescent="0.2">
      <c r="A3" s="772"/>
      <c r="B3" s="114" t="s">
        <v>6</v>
      </c>
      <c r="C3" s="117" t="s">
        <v>449</v>
      </c>
    </row>
    <row r="4" spans="1:3" ht="24.95" customHeight="1" x14ac:dyDescent="0.2">
      <c r="A4" s="120" t="s">
        <v>79</v>
      </c>
      <c r="B4" s="423">
        <v>17</v>
      </c>
      <c r="C4" s="636">
        <v>408</v>
      </c>
    </row>
    <row r="5" spans="1:3" ht="24.95" customHeight="1" x14ac:dyDescent="0.2">
      <c r="A5" s="322" t="s">
        <v>80</v>
      </c>
      <c r="B5" s="245">
        <v>14</v>
      </c>
      <c r="C5" s="637">
        <v>4736</v>
      </c>
    </row>
    <row r="6" spans="1:3" ht="24.95" customHeight="1" x14ac:dyDescent="0.2">
      <c r="A6" s="322" t="s">
        <v>81</v>
      </c>
      <c r="B6" s="245">
        <v>1</v>
      </c>
      <c r="C6" s="637">
        <v>320</v>
      </c>
    </row>
    <row r="7" spans="1:3" ht="24.95" customHeight="1" x14ac:dyDescent="0.2">
      <c r="A7" s="322" t="s">
        <v>82</v>
      </c>
      <c r="B7" s="245">
        <v>7</v>
      </c>
      <c r="C7" s="637">
        <v>1767</v>
      </c>
    </row>
    <row r="8" spans="1:3" ht="24.95" customHeight="1" x14ac:dyDescent="0.2">
      <c r="A8" s="322" t="s">
        <v>83</v>
      </c>
      <c r="B8" s="245">
        <v>0</v>
      </c>
      <c r="C8" s="637">
        <v>0</v>
      </c>
    </row>
    <row r="9" spans="1:3" ht="24.95" customHeight="1" x14ac:dyDescent="0.2">
      <c r="A9" s="322" t="s">
        <v>84</v>
      </c>
      <c r="B9" s="245">
        <v>5</v>
      </c>
      <c r="C9" s="637">
        <v>306</v>
      </c>
    </row>
    <row r="10" spans="1:3" ht="24.95" customHeight="1" x14ac:dyDescent="0.2">
      <c r="A10" s="322" t="s">
        <v>85</v>
      </c>
      <c r="B10" s="245">
        <v>78</v>
      </c>
      <c r="C10" s="637">
        <v>5779</v>
      </c>
    </row>
    <row r="11" spans="1:3" ht="24.95" customHeight="1" x14ac:dyDescent="0.2">
      <c r="A11" s="322" t="s">
        <v>86</v>
      </c>
      <c r="B11" s="245">
        <v>0</v>
      </c>
      <c r="C11" s="637">
        <v>0</v>
      </c>
    </row>
    <row r="12" spans="1:3" ht="24.95" customHeight="1" x14ac:dyDescent="0.2">
      <c r="A12" s="322" t="s">
        <v>87</v>
      </c>
      <c r="B12" s="245">
        <v>25</v>
      </c>
      <c r="C12" s="637">
        <v>1335</v>
      </c>
    </row>
    <row r="13" spans="1:3" ht="24.95" customHeight="1" x14ac:dyDescent="0.2">
      <c r="A13" s="322" t="s">
        <v>88</v>
      </c>
      <c r="B13" s="245">
        <v>5</v>
      </c>
      <c r="C13" s="637">
        <v>1288</v>
      </c>
    </row>
    <row r="14" spans="1:3" ht="24.95" customHeight="1" x14ac:dyDescent="0.2">
      <c r="A14" s="322" t="s">
        <v>89</v>
      </c>
      <c r="B14" s="245">
        <v>9</v>
      </c>
      <c r="C14" s="637">
        <v>4047</v>
      </c>
    </row>
    <row r="15" spans="1:3" ht="24.95" customHeight="1" x14ac:dyDescent="0.2">
      <c r="A15" s="322" t="s">
        <v>90</v>
      </c>
      <c r="B15" s="245">
        <v>0</v>
      </c>
      <c r="C15" s="637">
        <v>0</v>
      </c>
    </row>
    <row r="16" spans="1:3" ht="24.95" customHeight="1" x14ac:dyDescent="0.2">
      <c r="A16" s="322" t="s">
        <v>91</v>
      </c>
      <c r="B16" s="245">
        <v>0</v>
      </c>
      <c r="C16" s="637">
        <v>0</v>
      </c>
    </row>
    <row r="17" spans="1:3" ht="24.95" customHeight="1" x14ac:dyDescent="0.2">
      <c r="A17" s="322" t="s">
        <v>92</v>
      </c>
      <c r="B17" s="245">
        <v>4</v>
      </c>
      <c r="C17" s="637">
        <v>4</v>
      </c>
    </row>
    <row r="18" spans="1:3" ht="24.95" customHeight="1" x14ac:dyDescent="0.2">
      <c r="A18" s="322" t="s">
        <v>93</v>
      </c>
      <c r="B18" s="245">
        <v>1</v>
      </c>
      <c r="C18" s="637">
        <v>404</v>
      </c>
    </row>
    <row r="19" spans="1:3" ht="24.95" customHeight="1" x14ac:dyDescent="0.2">
      <c r="A19" s="322" t="s">
        <v>94</v>
      </c>
      <c r="B19" s="245">
        <v>0</v>
      </c>
      <c r="C19" s="637">
        <v>0</v>
      </c>
    </row>
    <row r="20" spans="1:3" ht="24.95" customHeight="1" thickBot="1" x14ac:dyDescent="0.25">
      <c r="A20" s="323" t="s">
        <v>109</v>
      </c>
      <c r="B20" s="448">
        <v>166</v>
      </c>
      <c r="C20" s="639">
        <v>20394</v>
      </c>
    </row>
    <row r="22" spans="1:3" s="707" customFormat="1" ht="18.75" customHeight="1" x14ac:dyDescent="0.2">
      <c r="A22" s="1084" t="str">
        <f>"Anmerkungen. Datengrundlage: Volkshochschul-Statistik "&amp;Hilfswerte!B1&amp;"; Basis: "&amp;Tabelle1!$C$36&amp;" VHS."</f>
        <v>Anmerkungen. Datengrundlage: Volkshochschul-Statistik 2019; Basis: 869 VHS.</v>
      </c>
      <c r="B22" s="1084"/>
      <c r="C22" s="1084"/>
    </row>
    <row r="23" spans="1:3" x14ac:dyDescent="0.2">
      <c r="A23"/>
      <c r="B23"/>
      <c r="C23"/>
    </row>
    <row r="24" spans="1:3" x14ac:dyDescent="0.2">
      <c r="A24" s="700" t="s">
        <v>515</v>
      </c>
      <c r="B24" s="701"/>
      <c r="C24" s="701"/>
    </row>
    <row r="25" spans="1:3" x14ac:dyDescent="0.2">
      <c r="A25" s="700" t="s">
        <v>516</v>
      </c>
      <c r="B25" s="701"/>
      <c r="C25" s="702" t="s">
        <v>503</v>
      </c>
    </row>
    <row r="26" spans="1:3" x14ac:dyDescent="0.2">
      <c r="A26" s="703"/>
      <c r="B26" s="701"/>
      <c r="C26" s="701"/>
    </row>
    <row r="27" spans="1:3" x14ac:dyDescent="0.2">
      <c r="A27" s="704" t="s">
        <v>517</v>
      </c>
      <c r="B27" s="701"/>
      <c r="C27" s="701"/>
    </row>
  </sheetData>
  <mergeCells count="4">
    <mergeCell ref="A1:C1"/>
    <mergeCell ref="A2:A3"/>
    <mergeCell ref="B2:C2"/>
    <mergeCell ref="A22:C22"/>
  </mergeCells>
  <conditionalFormatting sqref="A4:C20">
    <cfRule type="cellIs" dxfId="119" priority="1" stopIfTrue="1" operator="equal">
      <formula>0</formula>
    </cfRule>
  </conditionalFormatting>
  <hyperlinks>
    <hyperlink ref="C25" r:id="rId1" xr:uid="{4E238CB9-83FF-4EC4-AD80-86D0AB4F8A9F}"/>
    <hyperlink ref="A27" r:id="rId2" display="Publikation und Tabellen stehen unter der Lizenz CC BY-SA DEED 4.0." xr:uid="{75C8506D-5044-478E-B57A-EB9020B19A9B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C088-6FB7-4EEB-87F9-A84F01219468}">
  <dimension ref="A1:C38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34" style="24" customWidth="1"/>
    <col min="2" max="3" width="21.140625" style="24" customWidth="1"/>
    <col min="4" max="16384" width="11.42578125" style="24"/>
  </cols>
  <sheetData>
    <row r="1" spans="1:3" ht="39.950000000000003" customHeight="1" thickBot="1" x14ac:dyDescent="0.25">
      <c r="A1" s="753" t="str">
        <f>"Tabelle 27: Kompetenz- und Potenzialanalysen " &amp;Hilfswerte!B1</f>
        <v>Tabelle 27: Kompetenz- und Potenzialanalysen 2019</v>
      </c>
      <c r="B1" s="753"/>
      <c r="C1" s="753"/>
    </row>
    <row r="2" spans="1:3" ht="27.75" customHeight="1" x14ac:dyDescent="0.2">
      <c r="A2" s="1069" t="s">
        <v>14</v>
      </c>
      <c r="B2" s="1082" t="s">
        <v>415</v>
      </c>
      <c r="C2" s="1083"/>
    </row>
    <row r="3" spans="1:3" ht="27.75" customHeight="1" x14ac:dyDescent="0.2">
      <c r="A3" s="1071"/>
      <c r="B3" s="1088" t="s">
        <v>347</v>
      </c>
      <c r="C3" s="1089"/>
    </row>
    <row r="4" spans="1:3" ht="24.95" customHeight="1" x14ac:dyDescent="0.2">
      <c r="A4" s="453" t="s">
        <v>79</v>
      </c>
      <c r="B4" s="1090">
        <v>511</v>
      </c>
      <c r="C4" s="1091"/>
    </row>
    <row r="5" spans="1:3" ht="24.95" customHeight="1" x14ac:dyDescent="0.2">
      <c r="A5" s="454" t="s">
        <v>80</v>
      </c>
      <c r="B5" s="1086">
        <v>42</v>
      </c>
      <c r="C5" s="1087"/>
    </row>
    <row r="6" spans="1:3" ht="24.95" customHeight="1" x14ac:dyDescent="0.2">
      <c r="A6" s="454" t="s">
        <v>81</v>
      </c>
      <c r="B6" s="1086">
        <v>0</v>
      </c>
      <c r="C6" s="1087"/>
    </row>
    <row r="7" spans="1:3" ht="24.95" customHeight="1" x14ac:dyDescent="0.2">
      <c r="A7" s="454" t="s">
        <v>82</v>
      </c>
      <c r="B7" s="1086">
        <v>23</v>
      </c>
      <c r="C7" s="1087"/>
    </row>
    <row r="8" spans="1:3" ht="24.95" customHeight="1" x14ac:dyDescent="0.2">
      <c r="A8" s="454" t="s">
        <v>83</v>
      </c>
      <c r="B8" s="1086">
        <v>0</v>
      </c>
      <c r="C8" s="1087"/>
    </row>
    <row r="9" spans="1:3" ht="24.95" customHeight="1" x14ac:dyDescent="0.2">
      <c r="A9" s="454" t="s">
        <v>84</v>
      </c>
      <c r="B9" s="1086">
        <v>0</v>
      </c>
      <c r="C9" s="1087"/>
    </row>
    <row r="10" spans="1:3" ht="24.95" customHeight="1" x14ac:dyDescent="0.2">
      <c r="A10" s="454" t="s">
        <v>85</v>
      </c>
      <c r="B10" s="1086">
        <v>111</v>
      </c>
      <c r="C10" s="1087"/>
    </row>
    <row r="11" spans="1:3" ht="24.95" customHeight="1" x14ac:dyDescent="0.2">
      <c r="A11" s="454" t="s">
        <v>86</v>
      </c>
      <c r="B11" s="1086">
        <v>52</v>
      </c>
      <c r="C11" s="1087"/>
    </row>
    <row r="12" spans="1:3" ht="24.95" customHeight="1" x14ac:dyDescent="0.2">
      <c r="A12" s="454" t="s">
        <v>87</v>
      </c>
      <c r="B12" s="1086">
        <v>1335</v>
      </c>
      <c r="C12" s="1087"/>
    </row>
    <row r="13" spans="1:3" ht="24.95" customHeight="1" x14ac:dyDescent="0.2">
      <c r="A13" s="454" t="s">
        <v>88</v>
      </c>
      <c r="B13" s="1086">
        <v>8047</v>
      </c>
      <c r="C13" s="1087"/>
    </row>
    <row r="14" spans="1:3" ht="24.95" customHeight="1" x14ac:dyDescent="0.2">
      <c r="A14" s="454" t="s">
        <v>89</v>
      </c>
      <c r="B14" s="1086">
        <v>196</v>
      </c>
      <c r="C14" s="1087"/>
    </row>
    <row r="15" spans="1:3" ht="24.95" customHeight="1" x14ac:dyDescent="0.2">
      <c r="A15" s="454" t="s">
        <v>90</v>
      </c>
      <c r="B15" s="1086">
        <v>156</v>
      </c>
      <c r="C15" s="1087"/>
    </row>
    <row r="16" spans="1:3" ht="24.95" customHeight="1" x14ac:dyDescent="0.2">
      <c r="A16" s="454" t="s">
        <v>91</v>
      </c>
      <c r="B16" s="1086">
        <v>125</v>
      </c>
      <c r="C16" s="1087"/>
    </row>
    <row r="17" spans="1:3" ht="24.95" customHeight="1" x14ac:dyDescent="0.2">
      <c r="A17" s="454" t="s">
        <v>92</v>
      </c>
      <c r="B17" s="1086">
        <v>0</v>
      </c>
      <c r="C17" s="1087"/>
    </row>
    <row r="18" spans="1:3" ht="24.95" customHeight="1" x14ac:dyDescent="0.2">
      <c r="A18" s="454" t="s">
        <v>93</v>
      </c>
      <c r="B18" s="1086">
        <v>297</v>
      </c>
      <c r="C18" s="1087"/>
    </row>
    <row r="19" spans="1:3" ht="24.95" customHeight="1" x14ac:dyDescent="0.2">
      <c r="A19" s="454" t="s">
        <v>94</v>
      </c>
      <c r="B19" s="1092">
        <v>25</v>
      </c>
      <c r="C19" s="1093"/>
    </row>
    <row r="20" spans="1:3" ht="24.95" customHeight="1" thickBot="1" x14ac:dyDescent="0.25">
      <c r="A20" s="455" t="s">
        <v>109</v>
      </c>
      <c r="B20" s="1094">
        <v>10920</v>
      </c>
      <c r="C20" s="1095"/>
    </row>
    <row r="21" spans="1:3" x14ac:dyDescent="0.2">
      <c r="A21" s="30"/>
      <c r="B21" s="30"/>
      <c r="C21" s="30"/>
    </row>
    <row r="22" spans="1:3" ht="18.75" customHeight="1" x14ac:dyDescent="0.2">
      <c r="A22" s="1085" t="str">
        <f>"Anmerkungen. Datengrundlage: Volkshochschul-Statistik "&amp;Hilfswerte!B1&amp;"; Basis: "&amp;Tabelle1!$C$36&amp;" VHS."</f>
        <v>Anmerkungen. Datengrundlage: Volkshochschul-Statistik 2019; Basis: 869 VHS.</v>
      </c>
      <c r="B22" s="1085"/>
      <c r="C22" s="1085"/>
    </row>
    <row r="23" spans="1:3" x14ac:dyDescent="0.2">
      <c r="A23" s="705"/>
      <c r="B23" s="705"/>
      <c r="C23" s="705"/>
    </row>
    <row r="24" spans="1:3" x14ac:dyDescent="0.2">
      <c r="A24" s="700" t="s">
        <v>515</v>
      </c>
      <c r="B24" s="700"/>
      <c r="C24" s="700"/>
    </row>
    <row r="25" spans="1:3" x14ac:dyDescent="0.2">
      <c r="A25" s="700" t="s">
        <v>516</v>
      </c>
      <c r="B25" s="700"/>
      <c r="C25" s="702" t="s">
        <v>503</v>
      </c>
    </row>
    <row r="26" spans="1:3" x14ac:dyDescent="0.2">
      <c r="A26" s="703"/>
      <c r="B26" s="700"/>
      <c r="C26" s="700"/>
    </row>
    <row r="27" spans="1:3" x14ac:dyDescent="0.2">
      <c r="A27" s="704" t="s">
        <v>517</v>
      </c>
      <c r="B27" s="700"/>
      <c r="C27" s="700"/>
    </row>
    <row r="28" spans="1:3" x14ac:dyDescent="0.2">
      <c r="A28" s="31"/>
      <c r="B28" s="31"/>
      <c r="C28" s="31"/>
    </row>
    <row r="29" spans="1:3" x14ac:dyDescent="0.2">
      <c r="A29" s="30"/>
      <c r="B29" s="30"/>
      <c r="C29" s="30"/>
    </row>
    <row r="30" spans="1:3" x14ac:dyDescent="0.2">
      <c r="A30" s="31"/>
      <c r="B30" s="31"/>
      <c r="C30" s="31"/>
    </row>
    <row r="31" spans="1:3" x14ac:dyDescent="0.2">
      <c r="A31" s="30"/>
      <c r="B31" s="30"/>
      <c r="C31" s="30"/>
    </row>
    <row r="32" spans="1:3" x14ac:dyDescent="0.2">
      <c r="A32" s="31"/>
      <c r="B32" s="31"/>
      <c r="C32" s="31"/>
    </row>
    <row r="33" spans="1:3" x14ac:dyDescent="0.2">
      <c r="A33" s="30"/>
      <c r="B33" s="30"/>
      <c r="C33" s="30"/>
    </row>
    <row r="34" spans="1:3" x14ac:dyDescent="0.2">
      <c r="A34" s="31"/>
      <c r="B34" s="31"/>
      <c r="C34" s="31"/>
    </row>
    <row r="35" spans="1:3" x14ac:dyDescent="0.2">
      <c r="A35" s="30"/>
      <c r="B35" s="30"/>
      <c r="C35" s="30"/>
    </row>
    <row r="36" spans="1:3" x14ac:dyDescent="0.2">
      <c r="A36" s="31"/>
      <c r="B36" s="31"/>
      <c r="C36" s="31"/>
    </row>
    <row r="37" spans="1:3" x14ac:dyDescent="0.2">
      <c r="A37" s="30"/>
      <c r="B37" s="30"/>
      <c r="C37" s="30"/>
    </row>
    <row r="38" spans="1:3" x14ac:dyDescent="0.2">
      <c r="A38" s="31"/>
      <c r="B38" s="31"/>
      <c r="C38" s="31"/>
    </row>
  </sheetData>
  <mergeCells count="22">
    <mergeCell ref="B16:C16"/>
    <mergeCell ref="A1:C1"/>
    <mergeCell ref="A2:A3"/>
    <mergeCell ref="B2:C2"/>
    <mergeCell ref="B3:C3"/>
    <mergeCell ref="B4:C4"/>
    <mergeCell ref="A22:C22"/>
    <mergeCell ref="B11:C11"/>
    <mergeCell ref="B5:C5"/>
    <mergeCell ref="B8:C8"/>
    <mergeCell ref="B9:C9"/>
    <mergeCell ref="B10:C10"/>
    <mergeCell ref="B18:C18"/>
    <mergeCell ref="B6:C6"/>
    <mergeCell ref="B7:C7"/>
    <mergeCell ref="B19:C19"/>
    <mergeCell ref="B20:C20"/>
    <mergeCell ref="B17:C17"/>
    <mergeCell ref="B12:C12"/>
    <mergeCell ref="B13:C13"/>
    <mergeCell ref="B14:C14"/>
    <mergeCell ref="B15:C15"/>
  </mergeCells>
  <conditionalFormatting sqref="A22 A28:C28 A30:C30 A32:C32 A34:C34 A36:C36 A38:C38">
    <cfRule type="cellIs" dxfId="118" priority="3" stopIfTrue="1" operator="equal">
      <formula>1</formula>
    </cfRule>
    <cfRule type="cellIs" dxfId="117" priority="4" stopIfTrue="1" operator="lessThan">
      <formula>0.0005</formula>
    </cfRule>
  </conditionalFormatting>
  <conditionalFormatting sqref="A4:B20">
    <cfRule type="cellIs" dxfId="116" priority="1" stopIfTrue="1" operator="equal">
      <formula>0</formula>
    </cfRule>
  </conditionalFormatting>
  <conditionalFormatting sqref="A21:C21 A29:C29 A31:C31 A33:C33 A35:C35 A37:C37">
    <cfRule type="cellIs" dxfId="115" priority="5" stopIfTrue="1" operator="equal">
      <formula>0</formula>
    </cfRule>
  </conditionalFormatting>
  <hyperlinks>
    <hyperlink ref="C25" r:id="rId1" xr:uid="{8043AE34-5659-4426-9604-29ACE4869891}"/>
    <hyperlink ref="A27" r:id="rId2" display="Publikation und Tabellen stehen unter der Lizenz CC BY-SA DEED 4.0." xr:uid="{B69F7289-C4FC-43F9-AE3B-08531F50D504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08A2-F9BE-4794-891E-D5D8697EB115}">
  <dimension ref="A1:AO48"/>
  <sheetViews>
    <sheetView view="pageBreakPreview" zoomScaleNormal="100" zoomScaleSheetLayoutView="100" zoomScalePageLayoutView="120" workbookViewId="0">
      <selection sqref="A1:J1"/>
    </sheetView>
  </sheetViews>
  <sheetFormatPr baseColWidth="10" defaultRowHeight="12.75" x14ac:dyDescent="0.2"/>
  <cols>
    <col min="1" max="1" width="15.85546875" style="24" customWidth="1"/>
    <col min="2" max="3" width="8.7109375" style="24" customWidth="1"/>
    <col min="4" max="4" width="8" style="24" customWidth="1"/>
    <col min="5" max="5" width="7.42578125" style="24" customWidth="1"/>
    <col min="6" max="6" width="7.85546875" style="24" customWidth="1"/>
    <col min="7" max="9" width="7.85546875" style="24" bestFit="1" customWidth="1"/>
    <col min="10" max="10" width="8" style="24" customWidth="1"/>
    <col min="11" max="11" width="18.5703125" style="24" customWidth="1"/>
    <col min="12" max="19" width="9" style="24" customWidth="1"/>
    <col min="20" max="20" width="13.7109375" style="24" customWidth="1"/>
    <col min="21" max="28" width="9.28515625" style="24" customWidth="1"/>
    <col min="29" max="29" width="18.5703125" style="24" customWidth="1"/>
    <col min="30" max="31" width="7.5703125" style="24" customWidth="1"/>
    <col min="32" max="32" width="8.85546875" style="24" customWidth="1"/>
    <col min="33" max="33" width="7.28515625" style="24" customWidth="1"/>
    <col min="34" max="35" width="8.7109375" style="37" customWidth="1"/>
    <col min="36" max="36" width="8.5703125" style="37" customWidth="1"/>
    <col min="37" max="37" width="9.140625" style="37" customWidth="1"/>
    <col min="38" max="38" width="8.42578125" style="24" customWidth="1"/>
    <col min="39" max="16384" width="11.42578125" style="24"/>
  </cols>
  <sheetData>
    <row r="1" spans="1:41" s="23" customFormat="1" ht="57.95" customHeight="1" thickBot="1" x14ac:dyDescent="0.25">
      <c r="A1" s="813" t="str">
        <f>"Tabelle 28: Struktur der Gesamtunterrichtsstunden nach Art der Veranstaltung, Ländern und Programmbereichen " &amp;Hilfswerte!$B$1</f>
        <v>Tabelle 28: Struktur der Gesamtunterrichtsstunden nach Art der Veranstaltung, Ländern und Programmbereichen 2019</v>
      </c>
      <c r="B1" s="813"/>
      <c r="C1" s="813"/>
      <c r="D1" s="813"/>
      <c r="E1" s="813"/>
      <c r="F1" s="813"/>
      <c r="G1" s="813"/>
      <c r="H1" s="813"/>
      <c r="I1" s="813"/>
      <c r="J1" s="813"/>
      <c r="K1" s="859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2019</v>
      </c>
      <c r="L1" s="860"/>
      <c r="M1" s="860"/>
      <c r="N1" s="860"/>
      <c r="O1" s="860"/>
      <c r="P1" s="860"/>
      <c r="Q1" s="860"/>
      <c r="R1" s="860"/>
      <c r="S1" s="861"/>
      <c r="T1" s="859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2019</v>
      </c>
      <c r="U1" s="860"/>
      <c r="V1" s="860"/>
      <c r="W1" s="860"/>
      <c r="X1" s="860"/>
      <c r="Y1" s="860"/>
      <c r="Z1" s="860"/>
      <c r="AA1" s="860"/>
      <c r="AB1" s="861"/>
      <c r="AC1" s="859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2019</v>
      </c>
      <c r="AD1" s="860"/>
      <c r="AE1" s="860"/>
      <c r="AF1" s="860"/>
      <c r="AG1" s="860"/>
      <c r="AH1" s="860"/>
      <c r="AI1" s="860"/>
      <c r="AJ1" s="860"/>
      <c r="AK1" s="861"/>
      <c r="AL1" s="54"/>
      <c r="AM1" s="54"/>
      <c r="AN1" s="54"/>
      <c r="AO1" s="54"/>
    </row>
    <row r="2" spans="1:41" s="23" customFormat="1" ht="14.25" customHeight="1" x14ac:dyDescent="0.2">
      <c r="A2" s="770" t="s">
        <v>14</v>
      </c>
      <c r="B2" s="830" t="s">
        <v>413</v>
      </c>
      <c r="C2" s="841"/>
      <c r="D2" s="841"/>
      <c r="E2" s="841"/>
      <c r="F2" s="857"/>
      <c r="G2" s="837" t="s">
        <v>414</v>
      </c>
      <c r="H2" s="838"/>
      <c r="I2" s="838"/>
      <c r="J2" s="838"/>
      <c r="K2" s="770" t="s">
        <v>14</v>
      </c>
      <c r="L2" s="837" t="s">
        <v>414</v>
      </c>
      <c r="M2" s="838"/>
      <c r="N2" s="838"/>
      <c r="O2" s="838"/>
      <c r="P2" s="838"/>
      <c r="Q2" s="838"/>
      <c r="R2" s="838"/>
      <c r="S2" s="840"/>
      <c r="T2" s="770" t="s">
        <v>14</v>
      </c>
      <c r="U2" s="837" t="s">
        <v>414</v>
      </c>
      <c r="V2" s="838"/>
      <c r="W2" s="838"/>
      <c r="X2" s="838"/>
      <c r="Y2" s="838"/>
      <c r="Z2" s="838"/>
      <c r="AA2" s="838"/>
      <c r="AB2" s="840"/>
      <c r="AC2" s="770" t="s">
        <v>14</v>
      </c>
      <c r="AD2" s="1056" t="s">
        <v>414</v>
      </c>
      <c r="AE2" s="1057"/>
      <c r="AF2" s="1057"/>
      <c r="AG2" s="1057"/>
      <c r="AH2" s="1057"/>
      <c r="AI2" s="1057"/>
      <c r="AJ2" s="1057"/>
      <c r="AK2" s="1073"/>
    </row>
    <row r="3" spans="1:41" s="64" customFormat="1" ht="36.75" customHeight="1" x14ac:dyDescent="0.2">
      <c r="A3" s="771"/>
      <c r="B3" s="760"/>
      <c r="C3" s="1103"/>
      <c r="D3" s="1103"/>
      <c r="E3" s="1103"/>
      <c r="F3" s="761"/>
      <c r="G3" s="1078" t="s">
        <v>113</v>
      </c>
      <c r="H3" s="1080"/>
      <c r="I3" s="1080"/>
      <c r="J3" s="1080"/>
      <c r="K3" s="771"/>
      <c r="L3" s="1078" t="s">
        <v>137</v>
      </c>
      <c r="M3" s="1080"/>
      <c r="N3" s="1080"/>
      <c r="O3" s="1080"/>
      <c r="P3" s="1078" t="s">
        <v>21</v>
      </c>
      <c r="Q3" s="1080"/>
      <c r="R3" s="1080"/>
      <c r="S3" s="1081"/>
      <c r="T3" s="771"/>
      <c r="U3" s="1078" t="s">
        <v>22</v>
      </c>
      <c r="V3" s="1080"/>
      <c r="W3" s="1080"/>
      <c r="X3" s="1080"/>
      <c r="Y3" s="1078" t="s">
        <v>421</v>
      </c>
      <c r="Z3" s="1080"/>
      <c r="AA3" s="1080"/>
      <c r="AB3" s="1081"/>
      <c r="AC3" s="771"/>
      <c r="AD3" s="1078" t="s">
        <v>42</v>
      </c>
      <c r="AE3" s="1080"/>
      <c r="AF3" s="1080"/>
      <c r="AG3" s="1080"/>
      <c r="AH3" s="1078" t="s">
        <v>43</v>
      </c>
      <c r="AI3" s="1080"/>
      <c r="AJ3" s="1080"/>
      <c r="AK3" s="1081"/>
    </row>
    <row r="4" spans="1:41" s="64" customFormat="1" ht="14.25" customHeight="1" x14ac:dyDescent="0.2">
      <c r="A4" s="771"/>
      <c r="B4" s="334" t="s">
        <v>9</v>
      </c>
      <c r="C4" s="1097" t="s">
        <v>15</v>
      </c>
      <c r="D4" s="1097"/>
      <c r="E4" s="1097"/>
      <c r="F4" s="1098"/>
      <c r="G4" s="122" t="s">
        <v>9</v>
      </c>
      <c r="H4" s="1099" t="s">
        <v>15</v>
      </c>
      <c r="I4" s="1100"/>
      <c r="J4" s="1100"/>
      <c r="K4" s="771"/>
      <c r="L4" s="122" t="s">
        <v>9</v>
      </c>
      <c r="M4" s="1099" t="s">
        <v>15</v>
      </c>
      <c r="N4" s="1100"/>
      <c r="O4" s="1101"/>
      <c r="P4" s="556" t="s">
        <v>9</v>
      </c>
      <c r="Q4" s="1099" t="s">
        <v>15</v>
      </c>
      <c r="R4" s="1100"/>
      <c r="S4" s="1102"/>
      <c r="T4" s="771"/>
      <c r="U4" s="122" t="s">
        <v>9</v>
      </c>
      <c r="V4" s="1099" t="s">
        <v>15</v>
      </c>
      <c r="W4" s="1100"/>
      <c r="X4" s="1098"/>
      <c r="Y4" s="556" t="s">
        <v>9</v>
      </c>
      <c r="Z4" s="1099" t="s">
        <v>15</v>
      </c>
      <c r="AA4" s="1100"/>
      <c r="AB4" s="1102"/>
      <c r="AC4" s="771"/>
      <c r="AD4" s="544" t="s">
        <v>9</v>
      </c>
      <c r="AE4" s="1099" t="s">
        <v>15</v>
      </c>
      <c r="AF4" s="1100"/>
      <c r="AG4" s="1101"/>
      <c r="AH4" s="556" t="s">
        <v>9</v>
      </c>
      <c r="AI4" s="1099" t="s">
        <v>15</v>
      </c>
      <c r="AJ4" s="1100"/>
      <c r="AK4" s="1102"/>
    </row>
    <row r="5" spans="1:41" ht="71.25" customHeight="1" x14ac:dyDescent="0.2">
      <c r="A5" s="772"/>
      <c r="B5" s="27" t="s">
        <v>9</v>
      </c>
      <c r="C5" s="48" t="s">
        <v>18</v>
      </c>
      <c r="D5" s="48" t="s">
        <v>407</v>
      </c>
      <c r="E5" s="26" t="s">
        <v>450</v>
      </c>
      <c r="F5" s="26" t="s">
        <v>406</v>
      </c>
      <c r="G5" s="27" t="s">
        <v>9</v>
      </c>
      <c r="H5" s="44" t="s">
        <v>18</v>
      </c>
      <c r="I5" s="44" t="s">
        <v>349</v>
      </c>
      <c r="J5" s="44" t="s">
        <v>450</v>
      </c>
      <c r="K5" s="772"/>
      <c r="L5" s="27" t="s">
        <v>9</v>
      </c>
      <c r="M5" s="44" t="s">
        <v>18</v>
      </c>
      <c r="N5" s="48" t="s">
        <v>407</v>
      </c>
      <c r="O5" s="545" t="s">
        <v>450</v>
      </c>
      <c r="P5" s="557" t="s">
        <v>9</v>
      </c>
      <c r="Q5" s="44" t="s">
        <v>18</v>
      </c>
      <c r="R5" s="44" t="s">
        <v>524</v>
      </c>
      <c r="S5" s="124" t="s">
        <v>450</v>
      </c>
      <c r="T5" s="772"/>
      <c r="U5" s="27" t="s">
        <v>9</v>
      </c>
      <c r="V5" s="44" t="s">
        <v>18</v>
      </c>
      <c r="W5" s="48" t="s">
        <v>407</v>
      </c>
      <c r="X5" s="26" t="s">
        <v>450</v>
      </c>
      <c r="Y5" s="558" t="s">
        <v>9</v>
      </c>
      <c r="Z5" s="44" t="s">
        <v>18</v>
      </c>
      <c r="AA5" s="44" t="s">
        <v>524</v>
      </c>
      <c r="AB5" s="124" t="s">
        <v>450</v>
      </c>
      <c r="AC5" s="772"/>
      <c r="AD5" s="559" t="s">
        <v>9</v>
      </c>
      <c r="AE5" s="44" t="s">
        <v>18</v>
      </c>
      <c r="AF5" s="48" t="s">
        <v>407</v>
      </c>
      <c r="AG5" s="545" t="s">
        <v>450</v>
      </c>
      <c r="AH5" s="557"/>
      <c r="AI5" s="44" t="s">
        <v>18</v>
      </c>
      <c r="AJ5" s="48" t="s">
        <v>407</v>
      </c>
      <c r="AK5" s="124" t="s">
        <v>450</v>
      </c>
    </row>
    <row r="6" spans="1:41" s="30" customFormat="1" x14ac:dyDescent="0.2">
      <c r="A6" s="827" t="s">
        <v>79</v>
      </c>
      <c r="B6" s="263">
        <v>2960505</v>
      </c>
      <c r="C6" s="241">
        <v>2903631</v>
      </c>
      <c r="D6" s="236">
        <v>33313</v>
      </c>
      <c r="E6" s="236">
        <v>20574</v>
      </c>
      <c r="F6" s="236">
        <v>2987</v>
      </c>
      <c r="G6" s="263">
        <v>114250</v>
      </c>
      <c r="H6" s="245">
        <v>85244</v>
      </c>
      <c r="I6" s="236">
        <v>15524</v>
      </c>
      <c r="J6" s="236">
        <v>13482</v>
      </c>
      <c r="K6" s="827" t="s">
        <v>79</v>
      </c>
      <c r="L6" s="263">
        <v>298023</v>
      </c>
      <c r="M6" s="245">
        <v>284057</v>
      </c>
      <c r="N6" s="236">
        <v>8973</v>
      </c>
      <c r="O6" s="246">
        <v>4993</v>
      </c>
      <c r="P6" s="236">
        <v>641210</v>
      </c>
      <c r="Q6" s="245">
        <v>634407</v>
      </c>
      <c r="R6" s="236">
        <v>5041</v>
      </c>
      <c r="S6" s="282">
        <v>1762</v>
      </c>
      <c r="T6" s="751" t="s">
        <v>79</v>
      </c>
      <c r="U6" s="263">
        <v>1570455</v>
      </c>
      <c r="V6" s="245">
        <v>1568295</v>
      </c>
      <c r="W6" s="236">
        <v>1966</v>
      </c>
      <c r="X6" s="246">
        <v>194</v>
      </c>
      <c r="Y6" s="236">
        <v>160752</v>
      </c>
      <c r="Z6" s="245">
        <v>159126</v>
      </c>
      <c r="AA6" s="236">
        <v>1523</v>
      </c>
      <c r="AB6" s="282">
        <v>103</v>
      </c>
      <c r="AC6" s="1096" t="s">
        <v>79</v>
      </c>
      <c r="AD6" s="245">
        <v>151325</v>
      </c>
      <c r="AE6" s="245">
        <v>151093</v>
      </c>
      <c r="AF6" s="236">
        <v>208</v>
      </c>
      <c r="AG6" s="246">
        <v>24</v>
      </c>
      <c r="AH6" s="236">
        <v>21503</v>
      </c>
      <c r="AI6" s="245">
        <v>21409</v>
      </c>
      <c r="AJ6" s="236">
        <v>78</v>
      </c>
      <c r="AK6" s="282">
        <v>16</v>
      </c>
    </row>
    <row r="7" spans="1:41" s="30" customFormat="1" x14ac:dyDescent="0.2">
      <c r="A7" s="751"/>
      <c r="B7" s="462">
        <v>1</v>
      </c>
      <c r="C7" s="254">
        <v>0.98079000000000005</v>
      </c>
      <c r="D7" s="186">
        <v>1.125E-2</v>
      </c>
      <c r="E7" s="186">
        <v>6.9499999999999996E-3</v>
      </c>
      <c r="F7" s="186">
        <v>1.01E-3</v>
      </c>
      <c r="G7" s="462">
        <v>1</v>
      </c>
      <c r="H7" s="254">
        <v>0.74612000000000001</v>
      </c>
      <c r="I7" s="186">
        <v>0.13588</v>
      </c>
      <c r="J7" s="186">
        <v>0.11799999999999999</v>
      </c>
      <c r="K7" s="751"/>
      <c r="L7" s="462">
        <v>1</v>
      </c>
      <c r="M7" s="200">
        <v>0.95313999999999999</v>
      </c>
      <c r="N7" s="201">
        <v>3.0110000000000001E-2</v>
      </c>
      <c r="O7" s="202">
        <v>1.6750000000000001E-2</v>
      </c>
      <c r="P7" s="442">
        <v>1</v>
      </c>
      <c r="Q7" s="200">
        <v>0.98938999999999999</v>
      </c>
      <c r="R7" s="201">
        <v>7.8600000000000007E-3</v>
      </c>
      <c r="S7" s="203">
        <v>2.7499999999999998E-3</v>
      </c>
      <c r="T7" s="751"/>
      <c r="U7" s="462">
        <v>1</v>
      </c>
      <c r="V7" s="200">
        <v>0.99861999999999995</v>
      </c>
      <c r="W7" s="201">
        <v>1.25E-3</v>
      </c>
      <c r="X7" s="202">
        <v>1.2E-4</v>
      </c>
      <c r="Y7" s="442">
        <v>1</v>
      </c>
      <c r="Z7" s="200">
        <v>0.98989000000000005</v>
      </c>
      <c r="AA7" s="201">
        <v>9.4699999999999993E-3</v>
      </c>
      <c r="AB7" s="203">
        <v>6.4000000000000005E-4</v>
      </c>
      <c r="AC7" s="827"/>
      <c r="AD7" s="425">
        <v>1</v>
      </c>
      <c r="AE7" s="200">
        <v>0.99846999999999997</v>
      </c>
      <c r="AF7" s="201">
        <v>1.3699999999999999E-3</v>
      </c>
      <c r="AG7" s="202">
        <v>1.6000000000000001E-4</v>
      </c>
      <c r="AH7" s="442">
        <v>1</v>
      </c>
      <c r="AI7" s="200">
        <v>0.99563000000000001</v>
      </c>
      <c r="AJ7" s="201">
        <v>3.63E-3</v>
      </c>
      <c r="AK7" s="203">
        <v>7.3999999999999999E-4</v>
      </c>
    </row>
    <row r="8" spans="1:41" s="30" customFormat="1" ht="12.75" customHeight="1" x14ac:dyDescent="0.2">
      <c r="A8" s="751" t="s">
        <v>80</v>
      </c>
      <c r="B8" s="263">
        <v>3014632</v>
      </c>
      <c r="C8" s="241">
        <v>2923848</v>
      </c>
      <c r="D8" s="236">
        <v>67910</v>
      </c>
      <c r="E8" s="236">
        <v>14114</v>
      </c>
      <c r="F8" s="236">
        <v>8760</v>
      </c>
      <c r="G8" s="263">
        <v>148262</v>
      </c>
      <c r="H8" s="245">
        <v>104184</v>
      </c>
      <c r="I8" s="236">
        <v>34756</v>
      </c>
      <c r="J8" s="236">
        <v>9322</v>
      </c>
      <c r="K8" s="751" t="s">
        <v>80</v>
      </c>
      <c r="L8" s="263">
        <v>365838</v>
      </c>
      <c r="M8" s="241">
        <v>344536</v>
      </c>
      <c r="N8" s="255">
        <v>16718</v>
      </c>
      <c r="O8" s="242">
        <v>4584</v>
      </c>
      <c r="P8" s="255">
        <v>818884</v>
      </c>
      <c r="Q8" s="241">
        <v>806142</v>
      </c>
      <c r="R8" s="255">
        <v>12608</v>
      </c>
      <c r="S8" s="311">
        <v>134</v>
      </c>
      <c r="T8" s="751" t="s">
        <v>80</v>
      </c>
      <c r="U8" s="245">
        <v>1343992</v>
      </c>
      <c r="V8" s="241">
        <v>1342248</v>
      </c>
      <c r="W8" s="255">
        <v>1740</v>
      </c>
      <c r="X8" s="242">
        <v>4</v>
      </c>
      <c r="Y8" s="255">
        <v>155148</v>
      </c>
      <c r="Z8" s="241">
        <v>153256</v>
      </c>
      <c r="AA8" s="255">
        <v>1828</v>
      </c>
      <c r="AB8" s="311">
        <v>64</v>
      </c>
      <c r="AC8" s="768" t="s">
        <v>80</v>
      </c>
      <c r="AD8" s="245">
        <v>88212</v>
      </c>
      <c r="AE8" s="241">
        <v>88108</v>
      </c>
      <c r="AF8" s="255">
        <v>104</v>
      </c>
      <c r="AG8" s="242">
        <v>0</v>
      </c>
      <c r="AH8" s="255">
        <v>85536</v>
      </c>
      <c r="AI8" s="241">
        <v>85374</v>
      </c>
      <c r="AJ8" s="255">
        <v>156</v>
      </c>
      <c r="AK8" s="311">
        <v>6</v>
      </c>
    </row>
    <row r="9" spans="1:41" s="30" customFormat="1" ht="12.75" customHeight="1" x14ac:dyDescent="0.2">
      <c r="A9" s="751"/>
      <c r="B9" s="462">
        <v>1</v>
      </c>
      <c r="C9" s="254">
        <v>0.96989000000000003</v>
      </c>
      <c r="D9" s="186">
        <v>2.2530000000000001E-2</v>
      </c>
      <c r="E9" s="186">
        <v>4.6800000000000001E-3</v>
      </c>
      <c r="F9" s="186">
        <v>2.9099999999999998E-3</v>
      </c>
      <c r="G9" s="462">
        <v>1</v>
      </c>
      <c r="H9" s="254">
        <v>0.70269999999999999</v>
      </c>
      <c r="I9" s="186">
        <v>0.23441999999999999</v>
      </c>
      <c r="J9" s="186">
        <v>6.2880000000000005E-2</v>
      </c>
      <c r="K9" s="751"/>
      <c r="L9" s="462">
        <v>1</v>
      </c>
      <c r="M9" s="254">
        <v>0.94177</v>
      </c>
      <c r="N9" s="186">
        <v>4.5699999999999998E-2</v>
      </c>
      <c r="O9" s="244">
        <v>1.2529999999999999E-2</v>
      </c>
      <c r="P9" s="426">
        <v>1</v>
      </c>
      <c r="Q9" s="254">
        <v>0.98443999999999998</v>
      </c>
      <c r="R9" s="186">
        <v>1.54E-2</v>
      </c>
      <c r="S9" s="286">
        <v>1.6000000000000001E-4</v>
      </c>
      <c r="T9" s="751"/>
      <c r="U9" s="425">
        <v>1</v>
      </c>
      <c r="V9" s="254">
        <v>0.99870000000000003</v>
      </c>
      <c r="W9" s="186">
        <v>1.2899999999999999E-3</v>
      </c>
      <c r="X9" s="244">
        <v>0</v>
      </c>
      <c r="Y9" s="426">
        <v>1</v>
      </c>
      <c r="Z9" s="254">
        <v>0.98780999999999997</v>
      </c>
      <c r="AA9" s="186">
        <v>1.1780000000000001E-2</v>
      </c>
      <c r="AB9" s="286">
        <v>4.0999999999999999E-4</v>
      </c>
      <c r="AC9" s="827"/>
      <c r="AD9" s="201">
        <v>1</v>
      </c>
      <c r="AE9" s="254">
        <v>0.99882000000000004</v>
      </c>
      <c r="AF9" s="186">
        <v>1.1800000000000001E-3</v>
      </c>
      <c r="AG9" s="244" t="s">
        <v>498</v>
      </c>
      <c r="AH9" s="426">
        <v>1</v>
      </c>
      <c r="AI9" s="254">
        <v>0.99811000000000005</v>
      </c>
      <c r="AJ9" s="186">
        <v>1.82E-3</v>
      </c>
      <c r="AK9" s="286">
        <v>6.9999999999999994E-5</v>
      </c>
    </row>
    <row r="10" spans="1:41" s="30" customFormat="1" ht="12.75" customHeight="1" x14ac:dyDescent="0.2">
      <c r="A10" s="751" t="s">
        <v>81</v>
      </c>
      <c r="B10" s="263">
        <v>888404</v>
      </c>
      <c r="C10" s="241">
        <v>883887</v>
      </c>
      <c r="D10" s="236">
        <v>2460</v>
      </c>
      <c r="E10" s="236">
        <v>1403</v>
      </c>
      <c r="F10" s="236">
        <v>654</v>
      </c>
      <c r="G10" s="263">
        <v>17761</v>
      </c>
      <c r="H10" s="245">
        <v>15921</v>
      </c>
      <c r="I10" s="236">
        <v>1101</v>
      </c>
      <c r="J10" s="236">
        <v>739</v>
      </c>
      <c r="K10" s="751" t="s">
        <v>81</v>
      </c>
      <c r="L10" s="263">
        <v>78898</v>
      </c>
      <c r="M10" s="241">
        <v>78323</v>
      </c>
      <c r="N10" s="255">
        <v>204</v>
      </c>
      <c r="O10" s="242">
        <v>371</v>
      </c>
      <c r="P10" s="255">
        <v>66226</v>
      </c>
      <c r="Q10" s="241">
        <v>65629</v>
      </c>
      <c r="R10" s="255">
        <v>360</v>
      </c>
      <c r="S10" s="311">
        <v>237</v>
      </c>
      <c r="T10" s="751" t="s">
        <v>81</v>
      </c>
      <c r="U10" s="263">
        <v>649928</v>
      </c>
      <c r="V10" s="241">
        <v>649351</v>
      </c>
      <c r="W10" s="255">
        <v>531</v>
      </c>
      <c r="X10" s="242">
        <v>46</v>
      </c>
      <c r="Y10" s="255">
        <v>55716</v>
      </c>
      <c r="Z10" s="241">
        <v>55553</v>
      </c>
      <c r="AA10" s="255">
        <v>153</v>
      </c>
      <c r="AB10" s="311">
        <v>10</v>
      </c>
      <c r="AC10" s="768" t="s">
        <v>81</v>
      </c>
      <c r="AD10" s="245">
        <v>3258</v>
      </c>
      <c r="AE10" s="241">
        <v>3255</v>
      </c>
      <c r="AF10" s="255">
        <v>3</v>
      </c>
      <c r="AG10" s="242">
        <v>0</v>
      </c>
      <c r="AH10" s="255">
        <v>15963</v>
      </c>
      <c r="AI10" s="241">
        <v>15855</v>
      </c>
      <c r="AJ10" s="255">
        <v>108</v>
      </c>
      <c r="AK10" s="311">
        <v>0</v>
      </c>
    </row>
    <row r="11" spans="1:41" s="30" customFormat="1" ht="12.75" customHeight="1" x14ac:dyDescent="0.2">
      <c r="A11" s="751"/>
      <c r="B11" s="462">
        <v>1</v>
      </c>
      <c r="C11" s="254">
        <v>0.99492000000000003</v>
      </c>
      <c r="D11" s="186">
        <v>2.7699999999999999E-3</v>
      </c>
      <c r="E11" s="186">
        <v>1.58E-3</v>
      </c>
      <c r="F11" s="186">
        <v>7.3999999999999999E-4</v>
      </c>
      <c r="G11" s="462">
        <v>1</v>
      </c>
      <c r="H11" s="254">
        <v>0.89639999999999997</v>
      </c>
      <c r="I11" s="186">
        <v>6.1990000000000003E-2</v>
      </c>
      <c r="J11" s="186">
        <v>4.1610000000000001E-2</v>
      </c>
      <c r="K11" s="751"/>
      <c r="L11" s="462">
        <v>1</v>
      </c>
      <c r="M11" s="254">
        <v>0.99270999999999998</v>
      </c>
      <c r="N11" s="186">
        <v>2.5899999999999999E-3</v>
      </c>
      <c r="O11" s="244">
        <v>4.7000000000000002E-3</v>
      </c>
      <c r="P11" s="426">
        <v>1</v>
      </c>
      <c r="Q11" s="254">
        <v>0.99099000000000004</v>
      </c>
      <c r="R11" s="186">
        <v>5.4400000000000004E-3</v>
      </c>
      <c r="S11" s="286">
        <v>3.5799999999999998E-3</v>
      </c>
      <c r="T11" s="751"/>
      <c r="U11" s="462">
        <v>1</v>
      </c>
      <c r="V11" s="254">
        <v>0.99911000000000005</v>
      </c>
      <c r="W11" s="186">
        <v>8.1999999999999998E-4</v>
      </c>
      <c r="X11" s="244">
        <v>6.9999999999999994E-5</v>
      </c>
      <c r="Y11" s="426">
        <v>1</v>
      </c>
      <c r="Z11" s="254">
        <v>0.99707000000000001</v>
      </c>
      <c r="AA11" s="186">
        <v>2.7499999999999998E-3</v>
      </c>
      <c r="AB11" s="286">
        <v>1.8000000000000001E-4</v>
      </c>
      <c r="AC11" s="827"/>
      <c r="AD11" s="425">
        <v>1</v>
      </c>
      <c r="AE11" s="254">
        <v>0.99907999999999997</v>
      </c>
      <c r="AF11" s="186">
        <v>9.2000000000000003E-4</v>
      </c>
      <c r="AG11" s="244" t="s">
        <v>498</v>
      </c>
      <c r="AH11" s="426">
        <v>1</v>
      </c>
      <c r="AI11" s="254">
        <v>0.99322999999999995</v>
      </c>
      <c r="AJ11" s="186">
        <v>6.77E-3</v>
      </c>
      <c r="AK11" s="286" t="s">
        <v>498</v>
      </c>
    </row>
    <row r="12" spans="1:41" s="30" customFormat="1" ht="12.75" customHeight="1" x14ac:dyDescent="0.2">
      <c r="A12" s="751" t="s">
        <v>82</v>
      </c>
      <c r="B12" s="263">
        <v>221991</v>
      </c>
      <c r="C12" s="241">
        <v>218759</v>
      </c>
      <c r="D12" s="236">
        <v>2675</v>
      </c>
      <c r="E12" s="236">
        <v>472</v>
      </c>
      <c r="F12" s="236">
        <v>85</v>
      </c>
      <c r="G12" s="263">
        <v>4718</v>
      </c>
      <c r="H12" s="245">
        <v>3189</v>
      </c>
      <c r="I12" s="236">
        <v>1126</v>
      </c>
      <c r="J12" s="236">
        <v>403</v>
      </c>
      <c r="K12" s="751" t="s">
        <v>82</v>
      </c>
      <c r="L12" s="263">
        <v>22373</v>
      </c>
      <c r="M12" s="241">
        <v>21769</v>
      </c>
      <c r="N12" s="255">
        <v>535</v>
      </c>
      <c r="O12" s="242">
        <v>69</v>
      </c>
      <c r="P12" s="255">
        <v>33355</v>
      </c>
      <c r="Q12" s="241">
        <v>33005</v>
      </c>
      <c r="R12" s="255">
        <v>350</v>
      </c>
      <c r="S12" s="311">
        <v>0</v>
      </c>
      <c r="T12" s="751" t="s">
        <v>82</v>
      </c>
      <c r="U12" s="263">
        <v>125530</v>
      </c>
      <c r="V12" s="241">
        <v>125452</v>
      </c>
      <c r="W12" s="255">
        <v>78</v>
      </c>
      <c r="X12" s="242">
        <v>0</v>
      </c>
      <c r="Y12" s="255">
        <v>12330</v>
      </c>
      <c r="Z12" s="241">
        <v>12108</v>
      </c>
      <c r="AA12" s="255">
        <v>222</v>
      </c>
      <c r="AB12" s="311">
        <v>0</v>
      </c>
      <c r="AC12" s="768" t="s">
        <v>82</v>
      </c>
      <c r="AD12" s="245">
        <v>14992</v>
      </c>
      <c r="AE12" s="241">
        <v>14992</v>
      </c>
      <c r="AF12" s="255">
        <v>0</v>
      </c>
      <c r="AG12" s="242">
        <v>0</v>
      </c>
      <c r="AH12" s="255">
        <v>8608</v>
      </c>
      <c r="AI12" s="241">
        <v>8244</v>
      </c>
      <c r="AJ12" s="255">
        <v>364</v>
      </c>
      <c r="AK12" s="311">
        <v>0</v>
      </c>
    </row>
    <row r="13" spans="1:41" s="30" customFormat="1" ht="12.75" customHeight="1" x14ac:dyDescent="0.2">
      <c r="A13" s="751"/>
      <c r="B13" s="462">
        <v>1</v>
      </c>
      <c r="C13" s="254">
        <v>0.98543999999999998</v>
      </c>
      <c r="D13" s="186">
        <v>1.205E-2</v>
      </c>
      <c r="E13" s="186">
        <v>2.1299999999999999E-3</v>
      </c>
      <c r="F13" s="186">
        <v>3.8000000000000002E-4</v>
      </c>
      <c r="G13" s="462">
        <v>1</v>
      </c>
      <c r="H13" s="254">
        <v>0.67591999999999997</v>
      </c>
      <c r="I13" s="186">
        <v>0.23866000000000001</v>
      </c>
      <c r="J13" s="186">
        <v>8.5419999999999996E-2</v>
      </c>
      <c r="K13" s="751"/>
      <c r="L13" s="462">
        <v>1</v>
      </c>
      <c r="M13" s="254">
        <v>0.97299999999999998</v>
      </c>
      <c r="N13" s="186">
        <v>2.3910000000000001E-2</v>
      </c>
      <c r="O13" s="244">
        <v>3.0799999999999998E-3</v>
      </c>
      <c r="P13" s="426">
        <v>1</v>
      </c>
      <c r="Q13" s="254">
        <v>0.98951</v>
      </c>
      <c r="R13" s="186">
        <v>1.0489999999999999E-2</v>
      </c>
      <c r="S13" s="286" t="s">
        <v>498</v>
      </c>
      <c r="T13" s="751"/>
      <c r="U13" s="462">
        <v>1</v>
      </c>
      <c r="V13" s="254">
        <v>0.99938000000000005</v>
      </c>
      <c r="W13" s="186">
        <v>6.2E-4</v>
      </c>
      <c r="X13" s="244" t="s">
        <v>498</v>
      </c>
      <c r="Y13" s="426">
        <v>1</v>
      </c>
      <c r="Z13" s="254">
        <v>0.98199999999999998</v>
      </c>
      <c r="AA13" s="186">
        <v>1.7999999999999999E-2</v>
      </c>
      <c r="AB13" s="286" t="s">
        <v>498</v>
      </c>
      <c r="AC13" s="827"/>
      <c r="AD13" s="425">
        <v>1</v>
      </c>
      <c r="AE13" s="254">
        <v>1</v>
      </c>
      <c r="AF13" s="186" t="s">
        <v>498</v>
      </c>
      <c r="AG13" s="244" t="s">
        <v>498</v>
      </c>
      <c r="AH13" s="426">
        <v>1</v>
      </c>
      <c r="AI13" s="254">
        <v>0.95770999999999995</v>
      </c>
      <c r="AJ13" s="186">
        <v>4.2290000000000001E-2</v>
      </c>
      <c r="AK13" s="286" t="s">
        <v>498</v>
      </c>
    </row>
    <row r="14" spans="1:41" s="30" customFormat="1" ht="12.75" customHeight="1" x14ac:dyDescent="0.2">
      <c r="A14" s="751" t="s">
        <v>83</v>
      </c>
      <c r="B14" s="263">
        <v>157720</v>
      </c>
      <c r="C14" s="241">
        <v>156099</v>
      </c>
      <c r="D14" s="236">
        <v>1392</v>
      </c>
      <c r="E14" s="236">
        <v>140</v>
      </c>
      <c r="F14" s="236">
        <v>89</v>
      </c>
      <c r="G14" s="263">
        <v>10378</v>
      </c>
      <c r="H14" s="245">
        <v>9376</v>
      </c>
      <c r="I14" s="236">
        <v>915</v>
      </c>
      <c r="J14" s="236">
        <v>87</v>
      </c>
      <c r="K14" s="751" t="s">
        <v>83</v>
      </c>
      <c r="L14" s="263">
        <v>13573</v>
      </c>
      <c r="M14" s="241">
        <v>13412</v>
      </c>
      <c r="N14" s="255">
        <v>113</v>
      </c>
      <c r="O14" s="242">
        <v>48</v>
      </c>
      <c r="P14" s="255">
        <v>15006</v>
      </c>
      <c r="Q14" s="241">
        <v>14860</v>
      </c>
      <c r="R14" s="255">
        <v>141</v>
      </c>
      <c r="S14" s="311">
        <v>5</v>
      </c>
      <c r="T14" s="751" t="s">
        <v>83</v>
      </c>
      <c r="U14" s="263">
        <v>105502</v>
      </c>
      <c r="V14" s="241">
        <v>105396</v>
      </c>
      <c r="W14" s="255">
        <v>106</v>
      </c>
      <c r="X14" s="242">
        <v>0</v>
      </c>
      <c r="Y14" s="255">
        <v>7630</v>
      </c>
      <c r="Z14" s="241">
        <v>7543</v>
      </c>
      <c r="AA14" s="255">
        <v>87</v>
      </c>
      <c r="AB14" s="311">
        <v>0</v>
      </c>
      <c r="AC14" s="768" t="s">
        <v>83</v>
      </c>
      <c r="AD14" s="245">
        <v>1840</v>
      </c>
      <c r="AE14" s="241">
        <v>1810</v>
      </c>
      <c r="AF14" s="255">
        <v>30</v>
      </c>
      <c r="AG14" s="242">
        <v>0</v>
      </c>
      <c r="AH14" s="255">
        <v>3702</v>
      </c>
      <c r="AI14" s="241">
        <v>3702</v>
      </c>
      <c r="AJ14" s="255">
        <v>0</v>
      </c>
      <c r="AK14" s="311">
        <v>0</v>
      </c>
    </row>
    <row r="15" spans="1:41" s="30" customFormat="1" ht="12.75" customHeight="1" x14ac:dyDescent="0.2">
      <c r="A15" s="751"/>
      <c r="B15" s="462">
        <v>1</v>
      </c>
      <c r="C15" s="254">
        <v>0.98972000000000004</v>
      </c>
      <c r="D15" s="186">
        <v>8.8299999999999993E-3</v>
      </c>
      <c r="E15" s="186">
        <v>8.8999999999999995E-4</v>
      </c>
      <c r="F15" s="186">
        <v>5.5999999999999995E-4</v>
      </c>
      <c r="G15" s="462">
        <v>1</v>
      </c>
      <c r="H15" s="254">
        <v>0.90344999999999998</v>
      </c>
      <c r="I15" s="186">
        <v>8.8169999999999998E-2</v>
      </c>
      <c r="J15" s="186">
        <v>8.3800000000000003E-3</v>
      </c>
      <c r="K15" s="751"/>
      <c r="L15" s="462">
        <v>1</v>
      </c>
      <c r="M15" s="254">
        <v>0.98814000000000002</v>
      </c>
      <c r="N15" s="186">
        <v>8.3300000000000006E-3</v>
      </c>
      <c r="O15" s="244">
        <v>3.5400000000000002E-3</v>
      </c>
      <c r="P15" s="426">
        <v>1</v>
      </c>
      <c r="Q15" s="254">
        <v>0.99026999999999998</v>
      </c>
      <c r="R15" s="186">
        <v>9.4000000000000004E-3</v>
      </c>
      <c r="S15" s="286">
        <v>3.3E-4</v>
      </c>
      <c r="T15" s="751"/>
      <c r="U15" s="462">
        <v>1</v>
      </c>
      <c r="V15" s="254">
        <v>0.999</v>
      </c>
      <c r="W15" s="186">
        <v>1E-3</v>
      </c>
      <c r="X15" s="244" t="s">
        <v>498</v>
      </c>
      <c r="Y15" s="426">
        <v>1</v>
      </c>
      <c r="Z15" s="254">
        <v>0.98860000000000003</v>
      </c>
      <c r="AA15" s="186">
        <v>1.14E-2</v>
      </c>
      <c r="AB15" s="286" t="s">
        <v>498</v>
      </c>
      <c r="AC15" s="827"/>
      <c r="AD15" s="425">
        <v>1</v>
      </c>
      <c r="AE15" s="254">
        <v>0.98370000000000002</v>
      </c>
      <c r="AF15" s="186">
        <v>1.6299999999999999E-2</v>
      </c>
      <c r="AG15" s="244" t="s">
        <v>498</v>
      </c>
      <c r="AH15" s="426">
        <v>1</v>
      </c>
      <c r="AI15" s="254">
        <v>1</v>
      </c>
      <c r="AJ15" s="186" t="s">
        <v>498</v>
      </c>
      <c r="AK15" s="286" t="s">
        <v>498</v>
      </c>
    </row>
    <row r="16" spans="1:41" s="30" customFormat="1" ht="12.75" customHeight="1" x14ac:dyDescent="0.2">
      <c r="A16" s="751" t="s">
        <v>84</v>
      </c>
      <c r="B16" s="263">
        <v>225933</v>
      </c>
      <c r="C16" s="241">
        <v>224531</v>
      </c>
      <c r="D16" s="236">
        <v>235</v>
      </c>
      <c r="E16" s="236">
        <v>322</v>
      </c>
      <c r="F16" s="236">
        <v>845</v>
      </c>
      <c r="G16" s="263">
        <v>7095</v>
      </c>
      <c r="H16" s="245">
        <v>6624</v>
      </c>
      <c r="I16" s="236">
        <v>149</v>
      </c>
      <c r="J16" s="236">
        <v>322</v>
      </c>
      <c r="K16" s="751" t="s">
        <v>84</v>
      </c>
      <c r="L16" s="263">
        <v>40925</v>
      </c>
      <c r="M16" s="241">
        <v>40868</v>
      </c>
      <c r="N16" s="255">
        <v>57</v>
      </c>
      <c r="O16" s="242">
        <v>0</v>
      </c>
      <c r="P16" s="255">
        <v>21089</v>
      </c>
      <c r="Q16" s="241">
        <v>21086</v>
      </c>
      <c r="R16" s="255">
        <v>3</v>
      </c>
      <c r="S16" s="311">
        <v>0</v>
      </c>
      <c r="T16" s="751" t="s">
        <v>84</v>
      </c>
      <c r="U16" s="263">
        <v>124873</v>
      </c>
      <c r="V16" s="241">
        <v>124870</v>
      </c>
      <c r="W16" s="255">
        <v>3</v>
      </c>
      <c r="X16" s="242">
        <v>0</v>
      </c>
      <c r="Y16" s="255">
        <v>14347</v>
      </c>
      <c r="Z16" s="241">
        <v>14324</v>
      </c>
      <c r="AA16" s="255">
        <v>23</v>
      </c>
      <c r="AB16" s="311">
        <v>0</v>
      </c>
      <c r="AC16" s="768" t="s">
        <v>84</v>
      </c>
      <c r="AD16" s="245">
        <v>0</v>
      </c>
      <c r="AE16" s="241">
        <v>0</v>
      </c>
      <c r="AF16" s="255">
        <v>0</v>
      </c>
      <c r="AG16" s="242">
        <v>0</v>
      </c>
      <c r="AH16" s="255">
        <v>16759</v>
      </c>
      <c r="AI16" s="241">
        <v>16759</v>
      </c>
      <c r="AJ16" s="255">
        <v>0</v>
      </c>
      <c r="AK16" s="311">
        <v>0</v>
      </c>
    </row>
    <row r="17" spans="1:37" s="30" customFormat="1" ht="12.75" customHeight="1" x14ac:dyDescent="0.2">
      <c r="A17" s="751"/>
      <c r="B17" s="462">
        <v>1</v>
      </c>
      <c r="C17" s="254">
        <v>0.99378999999999995</v>
      </c>
      <c r="D17" s="186">
        <v>1.0399999999999999E-3</v>
      </c>
      <c r="E17" s="186">
        <v>1.4300000000000001E-3</v>
      </c>
      <c r="F17" s="186">
        <v>3.7399999999999998E-3</v>
      </c>
      <c r="G17" s="462">
        <v>1</v>
      </c>
      <c r="H17" s="254">
        <v>0.93362000000000001</v>
      </c>
      <c r="I17" s="186">
        <v>2.1000000000000001E-2</v>
      </c>
      <c r="J17" s="186">
        <v>4.5379999999999997E-2</v>
      </c>
      <c r="K17" s="751"/>
      <c r="L17" s="462">
        <v>1</v>
      </c>
      <c r="M17" s="254">
        <v>0.99861</v>
      </c>
      <c r="N17" s="186">
        <v>1.39E-3</v>
      </c>
      <c r="O17" s="244" t="s">
        <v>498</v>
      </c>
      <c r="P17" s="426">
        <v>1</v>
      </c>
      <c r="Q17" s="254">
        <v>0.99985999999999997</v>
      </c>
      <c r="R17" s="186">
        <v>1.3999999999999999E-4</v>
      </c>
      <c r="S17" s="286" t="s">
        <v>498</v>
      </c>
      <c r="T17" s="751"/>
      <c r="U17" s="462">
        <v>1</v>
      </c>
      <c r="V17" s="254">
        <v>0.99997999999999998</v>
      </c>
      <c r="W17" s="186">
        <v>2.0000000000000002E-5</v>
      </c>
      <c r="X17" s="244" t="s">
        <v>498</v>
      </c>
      <c r="Y17" s="426">
        <v>1</v>
      </c>
      <c r="Z17" s="254">
        <v>0.99839999999999995</v>
      </c>
      <c r="AA17" s="186">
        <v>1.6000000000000001E-3</v>
      </c>
      <c r="AB17" s="286" t="s">
        <v>498</v>
      </c>
      <c r="AC17" s="827"/>
      <c r="AD17" s="425" t="s">
        <v>498</v>
      </c>
      <c r="AE17" s="254" t="s">
        <v>498</v>
      </c>
      <c r="AF17" s="186" t="s">
        <v>498</v>
      </c>
      <c r="AG17" s="244" t="s">
        <v>498</v>
      </c>
      <c r="AH17" s="426">
        <v>1</v>
      </c>
      <c r="AI17" s="254">
        <v>1</v>
      </c>
      <c r="AJ17" s="186" t="s">
        <v>498</v>
      </c>
      <c r="AK17" s="286" t="s">
        <v>498</v>
      </c>
    </row>
    <row r="18" spans="1:37" s="30" customFormat="1" ht="12.75" customHeight="1" x14ac:dyDescent="0.2">
      <c r="A18" s="751" t="s">
        <v>85</v>
      </c>
      <c r="B18" s="263">
        <v>1283123</v>
      </c>
      <c r="C18" s="241">
        <v>1269018</v>
      </c>
      <c r="D18" s="236">
        <v>7357</v>
      </c>
      <c r="E18" s="236">
        <v>4885</v>
      </c>
      <c r="F18" s="236">
        <v>1863</v>
      </c>
      <c r="G18" s="263">
        <v>41596</v>
      </c>
      <c r="H18" s="245">
        <v>34807</v>
      </c>
      <c r="I18" s="236">
        <v>3493</v>
      </c>
      <c r="J18" s="236">
        <v>3296</v>
      </c>
      <c r="K18" s="751" t="s">
        <v>85</v>
      </c>
      <c r="L18" s="263">
        <v>104619</v>
      </c>
      <c r="M18" s="241">
        <v>102249</v>
      </c>
      <c r="N18" s="255">
        <v>1306</v>
      </c>
      <c r="O18" s="242">
        <v>1064</v>
      </c>
      <c r="P18" s="255">
        <v>194485</v>
      </c>
      <c r="Q18" s="241">
        <v>192464</v>
      </c>
      <c r="R18" s="255">
        <v>1527</v>
      </c>
      <c r="S18" s="311">
        <v>494</v>
      </c>
      <c r="T18" s="751" t="s">
        <v>85</v>
      </c>
      <c r="U18" s="263">
        <v>807292</v>
      </c>
      <c r="V18" s="241">
        <v>806813</v>
      </c>
      <c r="W18" s="255">
        <v>448</v>
      </c>
      <c r="X18" s="242">
        <v>31</v>
      </c>
      <c r="Y18" s="255">
        <v>69257</v>
      </c>
      <c r="Z18" s="241">
        <v>68804</v>
      </c>
      <c r="AA18" s="255">
        <v>453</v>
      </c>
      <c r="AB18" s="311">
        <v>0</v>
      </c>
      <c r="AC18" s="768" t="s">
        <v>85</v>
      </c>
      <c r="AD18" s="245">
        <v>14676</v>
      </c>
      <c r="AE18" s="241">
        <v>14655</v>
      </c>
      <c r="AF18" s="255">
        <v>21</v>
      </c>
      <c r="AG18" s="242">
        <v>0</v>
      </c>
      <c r="AH18" s="255">
        <v>49335</v>
      </c>
      <c r="AI18" s="241">
        <v>49226</v>
      </c>
      <c r="AJ18" s="255">
        <v>109</v>
      </c>
      <c r="AK18" s="311">
        <v>0</v>
      </c>
    </row>
    <row r="19" spans="1:37" s="30" customFormat="1" ht="12.75" customHeight="1" x14ac:dyDescent="0.2">
      <c r="A19" s="751"/>
      <c r="B19" s="462">
        <v>1</v>
      </c>
      <c r="C19" s="254">
        <v>0.98900999999999994</v>
      </c>
      <c r="D19" s="186">
        <v>5.7299999999999999E-3</v>
      </c>
      <c r="E19" s="186">
        <v>3.81E-3</v>
      </c>
      <c r="F19" s="186">
        <v>1.4499999999999999E-3</v>
      </c>
      <c r="G19" s="462">
        <v>1</v>
      </c>
      <c r="H19" s="254">
        <v>0.83679000000000003</v>
      </c>
      <c r="I19" s="186">
        <v>8.3970000000000003E-2</v>
      </c>
      <c r="J19" s="186">
        <v>7.9240000000000005E-2</v>
      </c>
      <c r="K19" s="751"/>
      <c r="L19" s="462">
        <v>1</v>
      </c>
      <c r="M19" s="254">
        <v>0.97735000000000005</v>
      </c>
      <c r="N19" s="186">
        <v>1.248E-2</v>
      </c>
      <c r="O19" s="244">
        <v>1.017E-2</v>
      </c>
      <c r="P19" s="426">
        <v>1</v>
      </c>
      <c r="Q19" s="254">
        <v>0.98960999999999999</v>
      </c>
      <c r="R19" s="186">
        <v>7.8499999999999993E-3</v>
      </c>
      <c r="S19" s="286">
        <v>2.5400000000000002E-3</v>
      </c>
      <c r="T19" s="751"/>
      <c r="U19" s="462">
        <v>1</v>
      </c>
      <c r="V19" s="254">
        <v>0.99941000000000002</v>
      </c>
      <c r="W19" s="186">
        <v>5.5000000000000003E-4</v>
      </c>
      <c r="X19" s="244">
        <v>4.0000000000000003E-5</v>
      </c>
      <c r="Y19" s="426">
        <v>1</v>
      </c>
      <c r="Z19" s="254">
        <v>0.99346000000000001</v>
      </c>
      <c r="AA19" s="186">
        <v>6.5399999999999998E-3</v>
      </c>
      <c r="AB19" s="286" t="s">
        <v>498</v>
      </c>
      <c r="AC19" s="827"/>
      <c r="AD19" s="425">
        <v>1</v>
      </c>
      <c r="AE19" s="254">
        <v>0.99856999999999996</v>
      </c>
      <c r="AF19" s="186">
        <v>1.4300000000000001E-3</v>
      </c>
      <c r="AG19" s="244" t="s">
        <v>498</v>
      </c>
      <c r="AH19" s="426">
        <v>1</v>
      </c>
      <c r="AI19" s="254">
        <v>0.99778999999999995</v>
      </c>
      <c r="AJ19" s="186">
        <v>2.2100000000000002E-3</v>
      </c>
      <c r="AK19" s="286" t="s">
        <v>498</v>
      </c>
    </row>
    <row r="20" spans="1:37" s="30" customFormat="1" ht="12.75" customHeight="1" x14ac:dyDescent="0.2">
      <c r="A20" s="751" t="s">
        <v>86</v>
      </c>
      <c r="B20" s="263">
        <v>134519</v>
      </c>
      <c r="C20" s="241">
        <v>132234</v>
      </c>
      <c r="D20" s="236">
        <v>2009</v>
      </c>
      <c r="E20" s="236">
        <v>203</v>
      </c>
      <c r="F20" s="236">
        <v>73</v>
      </c>
      <c r="G20" s="263">
        <v>4499</v>
      </c>
      <c r="H20" s="245">
        <v>3060</v>
      </c>
      <c r="I20" s="236">
        <v>1364</v>
      </c>
      <c r="J20" s="236">
        <v>75</v>
      </c>
      <c r="K20" s="751" t="s">
        <v>86</v>
      </c>
      <c r="L20" s="263">
        <v>14127</v>
      </c>
      <c r="M20" s="241">
        <v>13698</v>
      </c>
      <c r="N20" s="255">
        <v>341</v>
      </c>
      <c r="O20" s="242">
        <v>88</v>
      </c>
      <c r="P20" s="255">
        <v>23776</v>
      </c>
      <c r="Q20" s="241">
        <v>23657</v>
      </c>
      <c r="R20" s="255">
        <v>119</v>
      </c>
      <c r="S20" s="311">
        <v>0</v>
      </c>
      <c r="T20" s="751" t="s">
        <v>86</v>
      </c>
      <c r="U20" s="263">
        <v>51788</v>
      </c>
      <c r="V20" s="241">
        <v>51686</v>
      </c>
      <c r="W20" s="255">
        <v>62</v>
      </c>
      <c r="X20" s="242">
        <v>40</v>
      </c>
      <c r="Y20" s="255">
        <v>5173</v>
      </c>
      <c r="Z20" s="241">
        <v>5078</v>
      </c>
      <c r="AA20" s="255">
        <v>95</v>
      </c>
      <c r="AB20" s="311">
        <v>0</v>
      </c>
      <c r="AC20" s="768" t="s">
        <v>86</v>
      </c>
      <c r="AD20" s="245">
        <v>31648</v>
      </c>
      <c r="AE20" s="241">
        <v>31620</v>
      </c>
      <c r="AF20" s="255">
        <v>28</v>
      </c>
      <c r="AG20" s="242">
        <v>0</v>
      </c>
      <c r="AH20" s="255">
        <v>3435</v>
      </c>
      <c r="AI20" s="241">
        <v>3435</v>
      </c>
      <c r="AJ20" s="255">
        <v>0</v>
      </c>
      <c r="AK20" s="311">
        <v>0</v>
      </c>
    </row>
    <row r="21" spans="1:37" s="30" customFormat="1" ht="12.75" customHeight="1" x14ac:dyDescent="0.2">
      <c r="A21" s="751"/>
      <c r="B21" s="462">
        <v>1</v>
      </c>
      <c r="C21" s="254">
        <v>0.98301000000000005</v>
      </c>
      <c r="D21" s="186">
        <v>1.4930000000000001E-2</v>
      </c>
      <c r="E21" s="186">
        <v>1.5100000000000001E-3</v>
      </c>
      <c r="F21" s="186">
        <v>5.4000000000000001E-4</v>
      </c>
      <c r="G21" s="462">
        <v>1</v>
      </c>
      <c r="H21" s="254">
        <v>0.68015000000000003</v>
      </c>
      <c r="I21" s="186">
        <v>0.30318000000000001</v>
      </c>
      <c r="J21" s="186">
        <v>1.6670000000000001E-2</v>
      </c>
      <c r="K21" s="751"/>
      <c r="L21" s="462">
        <v>1</v>
      </c>
      <c r="M21" s="254">
        <v>0.96962999999999999</v>
      </c>
      <c r="N21" s="186">
        <v>2.4140000000000002E-2</v>
      </c>
      <c r="O21" s="244">
        <v>6.2300000000000003E-3</v>
      </c>
      <c r="P21" s="426">
        <v>1</v>
      </c>
      <c r="Q21" s="254">
        <v>0.99499000000000004</v>
      </c>
      <c r="R21" s="186">
        <v>5.0099999999999997E-3</v>
      </c>
      <c r="S21" s="286" t="s">
        <v>498</v>
      </c>
      <c r="T21" s="751"/>
      <c r="U21" s="462">
        <v>1</v>
      </c>
      <c r="V21" s="254">
        <v>0.99802999999999997</v>
      </c>
      <c r="W21" s="186">
        <v>1.1999999999999999E-3</v>
      </c>
      <c r="X21" s="244">
        <v>7.6999999999999996E-4</v>
      </c>
      <c r="Y21" s="426">
        <v>1</v>
      </c>
      <c r="Z21" s="254">
        <v>0.98163999999999996</v>
      </c>
      <c r="AA21" s="186">
        <v>1.8360000000000001E-2</v>
      </c>
      <c r="AB21" s="286" t="s">
        <v>498</v>
      </c>
      <c r="AC21" s="827"/>
      <c r="AD21" s="425">
        <v>1</v>
      </c>
      <c r="AE21" s="254">
        <v>0.99912000000000001</v>
      </c>
      <c r="AF21" s="186">
        <v>8.8000000000000003E-4</v>
      </c>
      <c r="AG21" s="244" t="s">
        <v>498</v>
      </c>
      <c r="AH21" s="426">
        <v>1</v>
      </c>
      <c r="AI21" s="254">
        <v>1</v>
      </c>
      <c r="AJ21" s="186" t="s">
        <v>498</v>
      </c>
      <c r="AK21" s="286" t="s">
        <v>498</v>
      </c>
    </row>
    <row r="22" spans="1:37" s="30" customFormat="1" ht="12.75" customHeight="1" x14ac:dyDescent="0.2">
      <c r="A22" s="751" t="s">
        <v>87</v>
      </c>
      <c r="B22" s="263">
        <v>2120883</v>
      </c>
      <c r="C22" s="241">
        <v>2105765</v>
      </c>
      <c r="D22" s="236">
        <v>11358</v>
      </c>
      <c r="E22" s="236">
        <v>2527</v>
      </c>
      <c r="F22" s="236">
        <v>1233</v>
      </c>
      <c r="G22" s="263">
        <v>100212</v>
      </c>
      <c r="H22" s="245">
        <v>93128</v>
      </c>
      <c r="I22" s="236">
        <v>5559</v>
      </c>
      <c r="J22" s="236">
        <v>1525</v>
      </c>
      <c r="K22" s="751" t="s">
        <v>87</v>
      </c>
      <c r="L22" s="263">
        <v>113691</v>
      </c>
      <c r="M22" s="241">
        <v>110819</v>
      </c>
      <c r="N22" s="255">
        <v>2239</v>
      </c>
      <c r="O22" s="242">
        <v>633</v>
      </c>
      <c r="P22" s="255">
        <v>227463</v>
      </c>
      <c r="Q22" s="241">
        <v>225059</v>
      </c>
      <c r="R22" s="255">
        <v>2161</v>
      </c>
      <c r="S22" s="311">
        <v>243</v>
      </c>
      <c r="T22" s="751" t="s">
        <v>87</v>
      </c>
      <c r="U22" s="263">
        <v>1096167</v>
      </c>
      <c r="V22" s="241">
        <v>1095408</v>
      </c>
      <c r="W22" s="255">
        <v>657</v>
      </c>
      <c r="X22" s="242">
        <v>102</v>
      </c>
      <c r="Y22" s="255">
        <v>294355</v>
      </c>
      <c r="Z22" s="241">
        <v>293681</v>
      </c>
      <c r="AA22" s="255">
        <v>666</v>
      </c>
      <c r="AB22" s="311">
        <v>8</v>
      </c>
      <c r="AC22" s="768" t="s">
        <v>87</v>
      </c>
      <c r="AD22" s="245">
        <v>153952</v>
      </c>
      <c r="AE22" s="241">
        <v>153908</v>
      </c>
      <c r="AF22" s="255">
        <v>36</v>
      </c>
      <c r="AG22" s="242">
        <v>8</v>
      </c>
      <c r="AH22" s="255">
        <v>133810</v>
      </c>
      <c r="AI22" s="241">
        <v>133762</v>
      </c>
      <c r="AJ22" s="255">
        <v>40</v>
      </c>
      <c r="AK22" s="311">
        <v>8</v>
      </c>
    </row>
    <row r="23" spans="1:37" s="30" customFormat="1" ht="12.75" customHeight="1" x14ac:dyDescent="0.2">
      <c r="A23" s="751"/>
      <c r="B23" s="462">
        <v>1</v>
      </c>
      <c r="C23" s="254">
        <v>0.99287000000000003</v>
      </c>
      <c r="D23" s="186">
        <v>5.3600000000000002E-3</v>
      </c>
      <c r="E23" s="186">
        <v>1.1900000000000001E-3</v>
      </c>
      <c r="F23" s="186">
        <v>5.8E-4</v>
      </c>
      <c r="G23" s="462">
        <v>1</v>
      </c>
      <c r="H23" s="254">
        <v>0.92930999999999997</v>
      </c>
      <c r="I23" s="186">
        <v>5.5469999999999998E-2</v>
      </c>
      <c r="J23" s="186">
        <v>1.5219999999999999E-2</v>
      </c>
      <c r="K23" s="751"/>
      <c r="L23" s="462">
        <v>1</v>
      </c>
      <c r="M23" s="254">
        <v>0.97474000000000005</v>
      </c>
      <c r="N23" s="186">
        <v>1.9689999999999999E-2</v>
      </c>
      <c r="O23" s="244">
        <v>5.5700000000000003E-3</v>
      </c>
      <c r="P23" s="426">
        <v>1</v>
      </c>
      <c r="Q23" s="254">
        <v>0.98943000000000003</v>
      </c>
      <c r="R23" s="186">
        <v>9.4999999999999998E-3</v>
      </c>
      <c r="S23" s="286">
        <v>1.07E-3</v>
      </c>
      <c r="T23" s="751"/>
      <c r="U23" s="462">
        <v>1</v>
      </c>
      <c r="V23" s="254">
        <v>0.99931000000000003</v>
      </c>
      <c r="W23" s="186">
        <v>5.9999999999999995E-4</v>
      </c>
      <c r="X23" s="244">
        <v>9.0000000000000006E-5</v>
      </c>
      <c r="Y23" s="426">
        <v>1</v>
      </c>
      <c r="Z23" s="254">
        <v>0.99770999999999999</v>
      </c>
      <c r="AA23" s="186">
        <v>2.2599999999999999E-3</v>
      </c>
      <c r="AB23" s="286">
        <v>3.0000000000000001E-5</v>
      </c>
      <c r="AC23" s="827"/>
      <c r="AD23" s="425">
        <v>1</v>
      </c>
      <c r="AE23" s="254">
        <v>0.99970999999999999</v>
      </c>
      <c r="AF23" s="186">
        <v>2.3000000000000001E-4</v>
      </c>
      <c r="AG23" s="244">
        <v>5.0000000000000002E-5</v>
      </c>
      <c r="AH23" s="426">
        <v>1</v>
      </c>
      <c r="AI23" s="254">
        <v>0.99963999999999997</v>
      </c>
      <c r="AJ23" s="186">
        <v>2.9999999999999997E-4</v>
      </c>
      <c r="AK23" s="286">
        <v>6.0000000000000002E-5</v>
      </c>
    </row>
    <row r="24" spans="1:37" s="30" customFormat="1" ht="12.75" customHeight="1" x14ac:dyDescent="0.2">
      <c r="A24" s="751" t="s">
        <v>88</v>
      </c>
      <c r="B24" s="263">
        <v>2805351</v>
      </c>
      <c r="C24" s="241">
        <v>2758772</v>
      </c>
      <c r="D24" s="236">
        <v>33797</v>
      </c>
      <c r="E24" s="236">
        <v>11424</v>
      </c>
      <c r="F24" s="236">
        <v>1358</v>
      </c>
      <c r="G24" s="263">
        <v>91154</v>
      </c>
      <c r="H24" s="245">
        <v>66466</v>
      </c>
      <c r="I24" s="236">
        <v>18451</v>
      </c>
      <c r="J24" s="236">
        <v>6237</v>
      </c>
      <c r="K24" s="751" t="s">
        <v>88</v>
      </c>
      <c r="L24" s="263">
        <v>238472</v>
      </c>
      <c r="M24" s="241">
        <v>228356</v>
      </c>
      <c r="N24" s="255">
        <v>5717</v>
      </c>
      <c r="O24" s="242">
        <v>4399</v>
      </c>
      <c r="P24" s="255">
        <v>360513</v>
      </c>
      <c r="Q24" s="241">
        <v>354453</v>
      </c>
      <c r="R24" s="255">
        <v>5384</v>
      </c>
      <c r="S24" s="311">
        <v>676</v>
      </c>
      <c r="T24" s="751" t="s">
        <v>88</v>
      </c>
      <c r="U24" s="263">
        <v>1676644</v>
      </c>
      <c r="V24" s="241">
        <v>1675008</v>
      </c>
      <c r="W24" s="255">
        <v>1600</v>
      </c>
      <c r="X24" s="242">
        <v>36</v>
      </c>
      <c r="Y24" s="255">
        <v>213739</v>
      </c>
      <c r="Z24" s="241">
        <v>211244</v>
      </c>
      <c r="AA24" s="255">
        <v>2419</v>
      </c>
      <c r="AB24" s="311">
        <v>76</v>
      </c>
      <c r="AC24" s="768" t="s">
        <v>88</v>
      </c>
      <c r="AD24" s="245">
        <v>190611</v>
      </c>
      <c r="AE24" s="241">
        <v>190441</v>
      </c>
      <c r="AF24" s="255">
        <v>170</v>
      </c>
      <c r="AG24" s="242">
        <v>0</v>
      </c>
      <c r="AH24" s="255">
        <v>32860</v>
      </c>
      <c r="AI24" s="241">
        <v>32804</v>
      </c>
      <c r="AJ24" s="255">
        <v>56</v>
      </c>
      <c r="AK24" s="311">
        <v>0</v>
      </c>
    </row>
    <row r="25" spans="1:37" s="30" customFormat="1" ht="12.75" customHeight="1" x14ac:dyDescent="0.2">
      <c r="A25" s="751"/>
      <c r="B25" s="462">
        <v>1</v>
      </c>
      <c r="C25" s="254">
        <v>0.98340000000000005</v>
      </c>
      <c r="D25" s="186">
        <v>1.205E-2</v>
      </c>
      <c r="E25" s="186">
        <v>4.0699999999999998E-3</v>
      </c>
      <c r="F25" s="186">
        <v>4.8000000000000001E-4</v>
      </c>
      <c r="G25" s="462">
        <v>1</v>
      </c>
      <c r="H25" s="254">
        <v>0.72916000000000003</v>
      </c>
      <c r="I25" s="186">
        <v>0.20241999999999999</v>
      </c>
      <c r="J25" s="186">
        <v>6.8419999999999995E-2</v>
      </c>
      <c r="K25" s="751"/>
      <c r="L25" s="462">
        <v>1</v>
      </c>
      <c r="M25" s="254">
        <v>0.95757999999999999</v>
      </c>
      <c r="N25" s="186">
        <v>2.3970000000000002E-2</v>
      </c>
      <c r="O25" s="244">
        <v>1.8450000000000001E-2</v>
      </c>
      <c r="P25" s="426">
        <v>1</v>
      </c>
      <c r="Q25" s="254">
        <v>0.98319000000000001</v>
      </c>
      <c r="R25" s="186">
        <v>1.4930000000000001E-2</v>
      </c>
      <c r="S25" s="286">
        <v>1.8799999999999999E-3</v>
      </c>
      <c r="T25" s="751"/>
      <c r="U25" s="462">
        <v>1</v>
      </c>
      <c r="V25" s="254">
        <v>0.99902000000000002</v>
      </c>
      <c r="W25" s="186">
        <v>9.5E-4</v>
      </c>
      <c r="X25" s="244">
        <v>2.0000000000000002E-5</v>
      </c>
      <c r="Y25" s="426">
        <v>1</v>
      </c>
      <c r="Z25" s="254">
        <v>0.98833000000000004</v>
      </c>
      <c r="AA25" s="186">
        <v>1.132E-2</v>
      </c>
      <c r="AB25" s="286">
        <v>3.6000000000000002E-4</v>
      </c>
      <c r="AC25" s="827"/>
      <c r="AD25" s="425">
        <v>1</v>
      </c>
      <c r="AE25" s="254">
        <v>0.99911000000000005</v>
      </c>
      <c r="AF25" s="186">
        <v>8.8999999999999995E-4</v>
      </c>
      <c r="AG25" s="244" t="s">
        <v>498</v>
      </c>
      <c r="AH25" s="426">
        <v>1</v>
      </c>
      <c r="AI25" s="254">
        <v>0.99829999999999997</v>
      </c>
      <c r="AJ25" s="186">
        <v>1.6999999999999999E-3</v>
      </c>
      <c r="AK25" s="286" t="s">
        <v>498</v>
      </c>
    </row>
    <row r="26" spans="1:37" s="30" customFormat="1" ht="12.75" customHeight="1" x14ac:dyDescent="0.2">
      <c r="A26" s="751" t="s">
        <v>89</v>
      </c>
      <c r="B26" s="263">
        <v>789176</v>
      </c>
      <c r="C26" s="241">
        <v>777303</v>
      </c>
      <c r="D26" s="236">
        <v>8125</v>
      </c>
      <c r="E26" s="236">
        <v>3377</v>
      </c>
      <c r="F26" s="236">
        <v>371</v>
      </c>
      <c r="G26" s="263">
        <v>38154</v>
      </c>
      <c r="H26" s="245">
        <v>32687</v>
      </c>
      <c r="I26" s="236">
        <v>3349</v>
      </c>
      <c r="J26" s="236">
        <v>2118</v>
      </c>
      <c r="K26" s="751" t="s">
        <v>89</v>
      </c>
      <c r="L26" s="263">
        <v>66214</v>
      </c>
      <c r="M26" s="241">
        <v>63179</v>
      </c>
      <c r="N26" s="255">
        <v>2035</v>
      </c>
      <c r="O26" s="242">
        <v>1000</v>
      </c>
      <c r="P26" s="255">
        <v>136683</v>
      </c>
      <c r="Q26" s="241">
        <v>134580</v>
      </c>
      <c r="R26" s="255">
        <v>1995</v>
      </c>
      <c r="S26" s="311">
        <v>108</v>
      </c>
      <c r="T26" s="751" t="s">
        <v>89</v>
      </c>
      <c r="U26" s="263">
        <v>455188</v>
      </c>
      <c r="V26" s="241">
        <v>454755</v>
      </c>
      <c r="W26" s="255">
        <v>286</v>
      </c>
      <c r="X26" s="242">
        <v>147</v>
      </c>
      <c r="Y26" s="255">
        <v>43739</v>
      </c>
      <c r="Z26" s="241">
        <v>43364</v>
      </c>
      <c r="AA26" s="255">
        <v>371</v>
      </c>
      <c r="AB26" s="311">
        <v>4</v>
      </c>
      <c r="AC26" s="768" t="s">
        <v>89</v>
      </c>
      <c r="AD26" s="245">
        <v>33139</v>
      </c>
      <c r="AE26" s="241">
        <v>33100</v>
      </c>
      <c r="AF26" s="255">
        <v>39</v>
      </c>
      <c r="AG26" s="242">
        <v>0</v>
      </c>
      <c r="AH26" s="255">
        <v>15688</v>
      </c>
      <c r="AI26" s="241">
        <v>15638</v>
      </c>
      <c r="AJ26" s="255">
        <v>50</v>
      </c>
      <c r="AK26" s="311">
        <v>0</v>
      </c>
    </row>
    <row r="27" spans="1:37" s="30" customFormat="1" ht="12.75" customHeight="1" x14ac:dyDescent="0.2">
      <c r="A27" s="751"/>
      <c r="B27" s="462">
        <v>1</v>
      </c>
      <c r="C27" s="254">
        <v>0.98495999999999995</v>
      </c>
      <c r="D27" s="186">
        <v>1.03E-2</v>
      </c>
      <c r="E27" s="186">
        <v>4.28E-3</v>
      </c>
      <c r="F27" s="186">
        <v>4.6999999999999999E-4</v>
      </c>
      <c r="G27" s="462">
        <v>1</v>
      </c>
      <c r="H27" s="254">
        <v>0.85670999999999997</v>
      </c>
      <c r="I27" s="186">
        <v>8.7779999999999997E-2</v>
      </c>
      <c r="J27" s="186">
        <v>5.5509999999999997E-2</v>
      </c>
      <c r="K27" s="751"/>
      <c r="L27" s="462">
        <v>1</v>
      </c>
      <c r="M27" s="254">
        <v>0.95416000000000001</v>
      </c>
      <c r="N27" s="186">
        <v>3.073E-2</v>
      </c>
      <c r="O27" s="244">
        <v>1.5100000000000001E-2</v>
      </c>
      <c r="P27" s="426">
        <v>1</v>
      </c>
      <c r="Q27" s="254">
        <v>0.98460999999999999</v>
      </c>
      <c r="R27" s="186">
        <v>1.46E-2</v>
      </c>
      <c r="S27" s="286">
        <v>7.9000000000000001E-4</v>
      </c>
      <c r="T27" s="751"/>
      <c r="U27" s="462">
        <v>1</v>
      </c>
      <c r="V27" s="254">
        <v>0.99904999999999999</v>
      </c>
      <c r="W27" s="186">
        <v>6.3000000000000003E-4</v>
      </c>
      <c r="X27" s="244">
        <v>3.2000000000000003E-4</v>
      </c>
      <c r="Y27" s="426">
        <v>1</v>
      </c>
      <c r="Z27" s="254">
        <v>0.99143000000000003</v>
      </c>
      <c r="AA27" s="186">
        <v>8.4799999999999997E-3</v>
      </c>
      <c r="AB27" s="286">
        <v>9.0000000000000006E-5</v>
      </c>
      <c r="AC27" s="827"/>
      <c r="AD27" s="425">
        <v>1</v>
      </c>
      <c r="AE27" s="254">
        <v>0.99882000000000004</v>
      </c>
      <c r="AF27" s="186">
        <v>1.1800000000000001E-3</v>
      </c>
      <c r="AG27" s="244" t="s">
        <v>498</v>
      </c>
      <c r="AH27" s="426">
        <v>1</v>
      </c>
      <c r="AI27" s="254">
        <v>0.99680999999999997</v>
      </c>
      <c r="AJ27" s="186">
        <v>3.1900000000000001E-3</v>
      </c>
      <c r="AK27" s="286" t="s">
        <v>498</v>
      </c>
    </row>
    <row r="28" spans="1:37" s="30" customFormat="1" ht="12.75" customHeight="1" x14ac:dyDescent="0.2">
      <c r="A28" s="751" t="s">
        <v>90</v>
      </c>
      <c r="B28" s="263">
        <v>181737</v>
      </c>
      <c r="C28" s="241">
        <v>175348</v>
      </c>
      <c r="D28" s="236">
        <v>4329</v>
      </c>
      <c r="E28" s="236">
        <v>2054</v>
      </c>
      <c r="F28" s="236">
        <v>6</v>
      </c>
      <c r="G28" s="263">
        <v>5884</v>
      </c>
      <c r="H28" s="245">
        <v>2436</v>
      </c>
      <c r="I28" s="236">
        <v>1625</v>
      </c>
      <c r="J28" s="236">
        <v>1823</v>
      </c>
      <c r="K28" s="751" t="s">
        <v>90</v>
      </c>
      <c r="L28" s="263">
        <v>19308</v>
      </c>
      <c r="M28" s="241">
        <v>18147</v>
      </c>
      <c r="N28" s="255">
        <v>1026</v>
      </c>
      <c r="O28" s="242">
        <v>135</v>
      </c>
      <c r="P28" s="255">
        <v>34928</v>
      </c>
      <c r="Q28" s="241">
        <v>33606</v>
      </c>
      <c r="R28" s="255">
        <v>1227</v>
      </c>
      <c r="S28" s="311">
        <v>95</v>
      </c>
      <c r="T28" s="751" t="s">
        <v>90</v>
      </c>
      <c r="U28" s="263">
        <v>101354</v>
      </c>
      <c r="V28" s="241">
        <v>101350</v>
      </c>
      <c r="W28" s="255">
        <v>3</v>
      </c>
      <c r="X28" s="242">
        <v>1</v>
      </c>
      <c r="Y28" s="255">
        <v>6697</v>
      </c>
      <c r="Z28" s="241">
        <v>6553</v>
      </c>
      <c r="AA28" s="255">
        <v>144</v>
      </c>
      <c r="AB28" s="311">
        <v>0</v>
      </c>
      <c r="AC28" s="768" t="s">
        <v>90</v>
      </c>
      <c r="AD28" s="245">
        <v>8149</v>
      </c>
      <c r="AE28" s="241">
        <v>8149</v>
      </c>
      <c r="AF28" s="255">
        <v>0</v>
      </c>
      <c r="AG28" s="242">
        <v>0</v>
      </c>
      <c r="AH28" s="255">
        <v>5411</v>
      </c>
      <c r="AI28" s="241">
        <v>5107</v>
      </c>
      <c r="AJ28" s="255">
        <v>304</v>
      </c>
      <c r="AK28" s="311">
        <v>0</v>
      </c>
    </row>
    <row r="29" spans="1:37" s="30" customFormat="1" ht="12.75" customHeight="1" x14ac:dyDescent="0.2">
      <c r="A29" s="751"/>
      <c r="B29" s="462">
        <v>1</v>
      </c>
      <c r="C29" s="254">
        <v>0.96484000000000003</v>
      </c>
      <c r="D29" s="186">
        <v>2.3820000000000001E-2</v>
      </c>
      <c r="E29" s="186">
        <v>1.1299999999999999E-2</v>
      </c>
      <c r="F29" s="186">
        <v>3.0000000000000001E-5</v>
      </c>
      <c r="G29" s="462">
        <v>1</v>
      </c>
      <c r="H29" s="254">
        <v>0.41399999999999998</v>
      </c>
      <c r="I29" s="186">
        <v>0.27617000000000003</v>
      </c>
      <c r="J29" s="186">
        <v>0.30981999999999998</v>
      </c>
      <c r="K29" s="751"/>
      <c r="L29" s="462">
        <v>1</v>
      </c>
      <c r="M29" s="254">
        <v>0.93986999999999998</v>
      </c>
      <c r="N29" s="186">
        <v>5.314E-2</v>
      </c>
      <c r="O29" s="244">
        <v>6.9899999999999997E-3</v>
      </c>
      <c r="P29" s="426">
        <v>1</v>
      </c>
      <c r="Q29" s="254">
        <v>0.96214999999999995</v>
      </c>
      <c r="R29" s="186">
        <v>3.5130000000000002E-2</v>
      </c>
      <c r="S29" s="286">
        <v>2.7200000000000002E-3</v>
      </c>
      <c r="T29" s="751"/>
      <c r="U29" s="462">
        <v>1</v>
      </c>
      <c r="V29" s="254">
        <v>0.99995999999999996</v>
      </c>
      <c r="W29" s="186">
        <v>3.0000000000000001E-5</v>
      </c>
      <c r="X29" s="244">
        <v>1.0000000000000001E-5</v>
      </c>
      <c r="Y29" s="426">
        <v>1</v>
      </c>
      <c r="Z29" s="254">
        <v>0.97850000000000004</v>
      </c>
      <c r="AA29" s="186">
        <v>2.1499999999999998E-2</v>
      </c>
      <c r="AB29" s="286" t="s">
        <v>498</v>
      </c>
      <c r="AC29" s="827"/>
      <c r="AD29" s="425">
        <v>1</v>
      </c>
      <c r="AE29" s="254">
        <v>1</v>
      </c>
      <c r="AF29" s="186" t="s">
        <v>498</v>
      </c>
      <c r="AG29" s="244" t="s">
        <v>498</v>
      </c>
      <c r="AH29" s="426">
        <v>1</v>
      </c>
      <c r="AI29" s="254">
        <v>0.94381999999999999</v>
      </c>
      <c r="AJ29" s="186">
        <v>5.6180000000000001E-2</v>
      </c>
      <c r="AK29" s="286" t="s">
        <v>498</v>
      </c>
    </row>
    <row r="30" spans="1:37" s="30" customFormat="1" ht="12.75" customHeight="1" x14ac:dyDescent="0.2">
      <c r="A30" s="751" t="s">
        <v>91</v>
      </c>
      <c r="B30" s="263">
        <v>398889</v>
      </c>
      <c r="C30" s="241">
        <v>392960</v>
      </c>
      <c r="D30" s="236">
        <v>5093</v>
      </c>
      <c r="E30" s="236">
        <v>726</v>
      </c>
      <c r="F30" s="236">
        <v>110</v>
      </c>
      <c r="G30" s="263">
        <v>12149</v>
      </c>
      <c r="H30" s="245">
        <v>9107</v>
      </c>
      <c r="I30" s="236">
        <v>2481</v>
      </c>
      <c r="J30" s="236">
        <v>561</v>
      </c>
      <c r="K30" s="751" t="s">
        <v>91</v>
      </c>
      <c r="L30" s="263">
        <v>32973</v>
      </c>
      <c r="M30" s="241">
        <v>32041</v>
      </c>
      <c r="N30" s="255">
        <v>767</v>
      </c>
      <c r="O30" s="242">
        <v>165</v>
      </c>
      <c r="P30" s="255">
        <v>72047</v>
      </c>
      <c r="Q30" s="241">
        <v>71144</v>
      </c>
      <c r="R30" s="255">
        <v>903</v>
      </c>
      <c r="S30" s="311">
        <v>0</v>
      </c>
      <c r="T30" s="751" t="s">
        <v>91</v>
      </c>
      <c r="U30" s="263">
        <v>252431</v>
      </c>
      <c r="V30" s="241">
        <v>252152</v>
      </c>
      <c r="W30" s="255">
        <v>279</v>
      </c>
      <c r="X30" s="242">
        <v>0</v>
      </c>
      <c r="Y30" s="255">
        <v>22072</v>
      </c>
      <c r="Z30" s="241">
        <v>21417</v>
      </c>
      <c r="AA30" s="255">
        <v>655</v>
      </c>
      <c r="AB30" s="311">
        <v>0</v>
      </c>
      <c r="AC30" s="768" t="s">
        <v>91</v>
      </c>
      <c r="AD30" s="245">
        <v>298</v>
      </c>
      <c r="AE30" s="241">
        <v>298</v>
      </c>
      <c r="AF30" s="255">
        <v>0</v>
      </c>
      <c r="AG30" s="242">
        <v>0</v>
      </c>
      <c r="AH30" s="255">
        <v>6809</v>
      </c>
      <c r="AI30" s="241">
        <v>6801</v>
      </c>
      <c r="AJ30" s="255">
        <v>8</v>
      </c>
      <c r="AK30" s="311">
        <v>0</v>
      </c>
    </row>
    <row r="31" spans="1:37" s="30" customFormat="1" ht="12.75" customHeight="1" x14ac:dyDescent="0.2">
      <c r="A31" s="751"/>
      <c r="B31" s="462">
        <v>1</v>
      </c>
      <c r="C31" s="254">
        <v>0.98514000000000002</v>
      </c>
      <c r="D31" s="186">
        <v>1.277E-2</v>
      </c>
      <c r="E31" s="186">
        <v>1.82E-3</v>
      </c>
      <c r="F31" s="186">
        <v>2.7999999999999998E-4</v>
      </c>
      <c r="G31" s="462">
        <v>1</v>
      </c>
      <c r="H31" s="254">
        <v>0.74961</v>
      </c>
      <c r="I31" s="186">
        <v>0.20421</v>
      </c>
      <c r="J31" s="186">
        <v>4.6179999999999999E-2</v>
      </c>
      <c r="K31" s="751"/>
      <c r="L31" s="462">
        <v>1</v>
      </c>
      <c r="M31" s="254">
        <v>0.97172999999999998</v>
      </c>
      <c r="N31" s="186">
        <v>2.3259999999999999E-2</v>
      </c>
      <c r="O31" s="244">
        <v>5.0000000000000001E-3</v>
      </c>
      <c r="P31" s="426">
        <v>1</v>
      </c>
      <c r="Q31" s="254">
        <v>0.98746999999999996</v>
      </c>
      <c r="R31" s="186">
        <v>1.2529999999999999E-2</v>
      </c>
      <c r="S31" s="286" t="s">
        <v>498</v>
      </c>
      <c r="T31" s="751"/>
      <c r="U31" s="462">
        <v>1</v>
      </c>
      <c r="V31" s="254">
        <v>0.99888999999999994</v>
      </c>
      <c r="W31" s="186">
        <v>1.1100000000000001E-3</v>
      </c>
      <c r="X31" s="244" t="s">
        <v>498</v>
      </c>
      <c r="Y31" s="426">
        <v>1</v>
      </c>
      <c r="Z31" s="254">
        <v>0.97031999999999996</v>
      </c>
      <c r="AA31" s="186">
        <v>2.9680000000000002E-2</v>
      </c>
      <c r="AB31" s="286" t="s">
        <v>498</v>
      </c>
      <c r="AC31" s="827"/>
      <c r="AD31" s="425">
        <v>1</v>
      </c>
      <c r="AE31" s="254">
        <v>1</v>
      </c>
      <c r="AF31" s="186" t="s">
        <v>498</v>
      </c>
      <c r="AG31" s="244" t="s">
        <v>498</v>
      </c>
      <c r="AH31" s="426">
        <v>1</v>
      </c>
      <c r="AI31" s="254">
        <v>0.99883</v>
      </c>
      <c r="AJ31" s="186">
        <v>1.17E-3</v>
      </c>
      <c r="AK31" s="286" t="s">
        <v>498</v>
      </c>
    </row>
    <row r="32" spans="1:37" s="30" customFormat="1" ht="12.75" customHeight="1" x14ac:dyDescent="0.2">
      <c r="A32" s="751" t="s">
        <v>92</v>
      </c>
      <c r="B32" s="263">
        <v>179810</v>
      </c>
      <c r="C32" s="241">
        <v>177677</v>
      </c>
      <c r="D32" s="236">
        <v>2103</v>
      </c>
      <c r="E32" s="236">
        <v>27</v>
      </c>
      <c r="F32" s="236">
        <v>3</v>
      </c>
      <c r="G32" s="263">
        <v>7462</v>
      </c>
      <c r="H32" s="245">
        <v>6287</v>
      </c>
      <c r="I32" s="236">
        <v>1175</v>
      </c>
      <c r="J32" s="236">
        <v>0</v>
      </c>
      <c r="K32" s="751" t="s">
        <v>92</v>
      </c>
      <c r="L32" s="263">
        <v>16896</v>
      </c>
      <c r="M32" s="241">
        <v>16561</v>
      </c>
      <c r="N32" s="255">
        <v>308</v>
      </c>
      <c r="O32" s="242">
        <v>27</v>
      </c>
      <c r="P32" s="255">
        <v>27731</v>
      </c>
      <c r="Q32" s="241">
        <v>27277</v>
      </c>
      <c r="R32" s="255">
        <v>454</v>
      </c>
      <c r="S32" s="311">
        <v>0</v>
      </c>
      <c r="T32" s="751" t="s">
        <v>92</v>
      </c>
      <c r="U32" s="263">
        <v>100988</v>
      </c>
      <c r="V32" s="241">
        <v>100878</v>
      </c>
      <c r="W32" s="255">
        <v>110</v>
      </c>
      <c r="X32" s="242">
        <v>0</v>
      </c>
      <c r="Y32" s="255">
        <v>11548</v>
      </c>
      <c r="Z32" s="241">
        <v>11512</v>
      </c>
      <c r="AA32" s="255">
        <v>36</v>
      </c>
      <c r="AB32" s="311">
        <v>0</v>
      </c>
      <c r="AC32" s="768" t="s">
        <v>92</v>
      </c>
      <c r="AD32" s="245">
        <v>2625</v>
      </c>
      <c r="AE32" s="241">
        <v>2612</v>
      </c>
      <c r="AF32" s="255">
        <v>13</v>
      </c>
      <c r="AG32" s="242">
        <v>0</v>
      </c>
      <c r="AH32" s="255">
        <v>12557</v>
      </c>
      <c r="AI32" s="241">
        <v>12550</v>
      </c>
      <c r="AJ32" s="255">
        <v>7</v>
      </c>
      <c r="AK32" s="311">
        <v>0</v>
      </c>
    </row>
    <row r="33" spans="1:37" s="30" customFormat="1" ht="12.75" customHeight="1" x14ac:dyDescent="0.2">
      <c r="A33" s="751"/>
      <c r="B33" s="462">
        <v>1</v>
      </c>
      <c r="C33" s="254">
        <v>0.98814000000000002</v>
      </c>
      <c r="D33" s="186">
        <v>1.17E-2</v>
      </c>
      <c r="E33" s="186">
        <v>1.4999999999999999E-4</v>
      </c>
      <c r="F33" s="186">
        <v>2.0000000000000002E-5</v>
      </c>
      <c r="G33" s="462">
        <v>1</v>
      </c>
      <c r="H33" s="254">
        <v>0.84253999999999996</v>
      </c>
      <c r="I33" s="186">
        <v>0.15745999999999999</v>
      </c>
      <c r="J33" s="186" t="s">
        <v>498</v>
      </c>
      <c r="K33" s="751"/>
      <c r="L33" s="462">
        <v>1</v>
      </c>
      <c r="M33" s="254">
        <v>0.98016999999999999</v>
      </c>
      <c r="N33" s="186">
        <v>1.823E-2</v>
      </c>
      <c r="O33" s="244">
        <v>1.6000000000000001E-3</v>
      </c>
      <c r="P33" s="426">
        <v>1</v>
      </c>
      <c r="Q33" s="254">
        <v>0.98363</v>
      </c>
      <c r="R33" s="186">
        <v>1.6369999999999999E-2</v>
      </c>
      <c r="S33" s="286" t="s">
        <v>498</v>
      </c>
      <c r="T33" s="751"/>
      <c r="U33" s="462">
        <v>1</v>
      </c>
      <c r="V33" s="254">
        <v>0.99890999999999996</v>
      </c>
      <c r="W33" s="186">
        <v>1.09E-3</v>
      </c>
      <c r="X33" s="244" t="s">
        <v>498</v>
      </c>
      <c r="Y33" s="426">
        <v>1</v>
      </c>
      <c r="Z33" s="254">
        <v>0.99687999999999999</v>
      </c>
      <c r="AA33" s="186">
        <v>3.1199999999999999E-3</v>
      </c>
      <c r="AB33" s="286" t="s">
        <v>498</v>
      </c>
      <c r="AC33" s="827"/>
      <c r="AD33" s="425">
        <v>1</v>
      </c>
      <c r="AE33" s="254">
        <v>0.99504999999999999</v>
      </c>
      <c r="AF33" s="186">
        <v>4.9500000000000004E-3</v>
      </c>
      <c r="AG33" s="244" t="s">
        <v>498</v>
      </c>
      <c r="AH33" s="426">
        <v>1</v>
      </c>
      <c r="AI33" s="254">
        <v>0.99944</v>
      </c>
      <c r="AJ33" s="186">
        <v>5.5999999999999995E-4</v>
      </c>
      <c r="AK33" s="286" t="s">
        <v>498</v>
      </c>
    </row>
    <row r="34" spans="1:37" s="30" customFormat="1" ht="12.75" customHeight="1" x14ac:dyDescent="0.2">
      <c r="A34" s="751" t="s">
        <v>93</v>
      </c>
      <c r="B34" s="263">
        <v>674526</v>
      </c>
      <c r="C34" s="241">
        <v>663644</v>
      </c>
      <c r="D34" s="236">
        <v>7159</v>
      </c>
      <c r="E34" s="236">
        <v>3275</v>
      </c>
      <c r="F34" s="236">
        <v>448</v>
      </c>
      <c r="G34" s="263">
        <v>22958</v>
      </c>
      <c r="H34" s="245">
        <v>16380</v>
      </c>
      <c r="I34" s="236">
        <v>4316</v>
      </c>
      <c r="J34" s="236">
        <v>2262</v>
      </c>
      <c r="K34" s="751" t="s">
        <v>93</v>
      </c>
      <c r="L34" s="263">
        <v>85643</v>
      </c>
      <c r="M34" s="241">
        <v>83060</v>
      </c>
      <c r="N34" s="255">
        <v>1753</v>
      </c>
      <c r="O34" s="242">
        <v>830</v>
      </c>
      <c r="P34" s="255">
        <v>134189</v>
      </c>
      <c r="Q34" s="241">
        <v>133307</v>
      </c>
      <c r="R34" s="255">
        <v>735</v>
      </c>
      <c r="S34" s="311">
        <v>147</v>
      </c>
      <c r="T34" s="751" t="s">
        <v>93</v>
      </c>
      <c r="U34" s="263">
        <v>372185</v>
      </c>
      <c r="V34" s="241">
        <v>371957</v>
      </c>
      <c r="W34" s="255">
        <v>192</v>
      </c>
      <c r="X34" s="242">
        <v>36</v>
      </c>
      <c r="Y34" s="255">
        <v>34690</v>
      </c>
      <c r="Z34" s="241">
        <v>34549</v>
      </c>
      <c r="AA34" s="255">
        <v>141</v>
      </c>
      <c r="AB34" s="311">
        <v>0</v>
      </c>
      <c r="AC34" s="768" t="s">
        <v>93</v>
      </c>
      <c r="AD34" s="245">
        <v>16880</v>
      </c>
      <c r="AE34" s="241">
        <v>16870</v>
      </c>
      <c r="AF34" s="255">
        <v>10</v>
      </c>
      <c r="AG34" s="242">
        <v>0</v>
      </c>
      <c r="AH34" s="255">
        <v>7533</v>
      </c>
      <c r="AI34" s="241">
        <v>7521</v>
      </c>
      <c r="AJ34" s="255">
        <v>12</v>
      </c>
      <c r="AK34" s="311">
        <v>0</v>
      </c>
    </row>
    <row r="35" spans="1:37" s="30" customFormat="1" ht="12.75" customHeight="1" x14ac:dyDescent="0.2">
      <c r="A35" s="751"/>
      <c r="B35" s="462">
        <v>1</v>
      </c>
      <c r="C35" s="254">
        <v>0.98387000000000002</v>
      </c>
      <c r="D35" s="186">
        <v>1.061E-2</v>
      </c>
      <c r="E35" s="186">
        <v>4.8599999999999997E-3</v>
      </c>
      <c r="F35" s="186">
        <v>6.6E-4</v>
      </c>
      <c r="G35" s="462">
        <v>1</v>
      </c>
      <c r="H35" s="254">
        <v>0.71348</v>
      </c>
      <c r="I35" s="186">
        <v>0.188</v>
      </c>
      <c r="J35" s="186">
        <v>9.8530000000000006E-2</v>
      </c>
      <c r="K35" s="751"/>
      <c r="L35" s="462">
        <v>1</v>
      </c>
      <c r="M35" s="200">
        <v>0.96984000000000004</v>
      </c>
      <c r="N35" s="201">
        <v>2.0469999999999999E-2</v>
      </c>
      <c r="O35" s="202">
        <v>9.6900000000000007E-3</v>
      </c>
      <c r="P35" s="442">
        <v>1</v>
      </c>
      <c r="Q35" s="200">
        <v>0.99343000000000004</v>
      </c>
      <c r="R35" s="201">
        <v>5.4799999999999996E-3</v>
      </c>
      <c r="S35" s="203">
        <v>1.1000000000000001E-3</v>
      </c>
      <c r="T35" s="751"/>
      <c r="U35" s="462">
        <v>1</v>
      </c>
      <c r="V35" s="254">
        <v>0.99939</v>
      </c>
      <c r="W35" s="186">
        <v>5.1999999999999995E-4</v>
      </c>
      <c r="X35" s="244">
        <v>1E-4</v>
      </c>
      <c r="Y35" s="426">
        <v>1</v>
      </c>
      <c r="Z35" s="254">
        <v>0.99594000000000005</v>
      </c>
      <c r="AA35" s="186">
        <v>4.0600000000000002E-3</v>
      </c>
      <c r="AB35" s="286" t="s">
        <v>498</v>
      </c>
      <c r="AC35" s="827"/>
      <c r="AD35" s="425">
        <v>1</v>
      </c>
      <c r="AE35" s="254">
        <v>0.99941000000000002</v>
      </c>
      <c r="AF35" s="186">
        <v>5.9000000000000003E-4</v>
      </c>
      <c r="AG35" s="244" t="s">
        <v>498</v>
      </c>
      <c r="AH35" s="426">
        <v>1</v>
      </c>
      <c r="AI35" s="254">
        <v>0.99841000000000002</v>
      </c>
      <c r="AJ35" s="186">
        <v>1.5900000000000001E-3</v>
      </c>
      <c r="AK35" s="286" t="s">
        <v>498</v>
      </c>
    </row>
    <row r="36" spans="1:37" s="30" customFormat="1" ht="12.75" customHeight="1" x14ac:dyDescent="0.2">
      <c r="A36" s="780" t="s">
        <v>94</v>
      </c>
      <c r="B36" s="263">
        <v>261231</v>
      </c>
      <c r="C36" s="241">
        <v>258432</v>
      </c>
      <c r="D36" s="236">
        <v>2341</v>
      </c>
      <c r="E36" s="236">
        <v>400</v>
      </c>
      <c r="F36" s="236">
        <v>58</v>
      </c>
      <c r="G36" s="263">
        <v>8407</v>
      </c>
      <c r="H36" s="245">
        <v>6563</v>
      </c>
      <c r="I36" s="236">
        <v>1542</v>
      </c>
      <c r="J36" s="236">
        <v>302</v>
      </c>
      <c r="K36" s="780" t="s">
        <v>94</v>
      </c>
      <c r="L36" s="263">
        <v>24826</v>
      </c>
      <c r="M36" s="245">
        <v>24455</v>
      </c>
      <c r="N36" s="236">
        <v>307</v>
      </c>
      <c r="O36" s="246">
        <v>64</v>
      </c>
      <c r="P36" s="236">
        <v>47492</v>
      </c>
      <c r="Q36" s="245">
        <v>47261</v>
      </c>
      <c r="R36" s="236">
        <v>231</v>
      </c>
      <c r="S36" s="282">
        <v>0</v>
      </c>
      <c r="T36" s="780" t="s">
        <v>94</v>
      </c>
      <c r="U36" s="263">
        <v>144281</v>
      </c>
      <c r="V36" s="245">
        <v>144048</v>
      </c>
      <c r="W36" s="236">
        <v>199</v>
      </c>
      <c r="X36" s="246">
        <v>34</v>
      </c>
      <c r="Y36" s="236">
        <v>9486</v>
      </c>
      <c r="Z36" s="245">
        <v>9441</v>
      </c>
      <c r="AA36" s="236">
        <v>45</v>
      </c>
      <c r="AB36" s="282">
        <v>0</v>
      </c>
      <c r="AC36" s="768" t="s">
        <v>94</v>
      </c>
      <c r="AD36" s="245">
        <v>12807</v>
      </c>
      <c r="AE36" s="245">
        <v>12792</v>
      </c>
      <c r="AF36" s="236">
        <v>15</v>
      </c>
      <c r="AG36" s="246">
        <v>0</v>
      </c>
      <c r="AH36" s="236">
        <v>13874</v>
      </c>
      <c r="AI36" s="245">
        <v>13872</v>
      </c>
      <c r="AJ36" s="236">
        <v>2</v>
      </c>
      <c r="AK36" s="282">
        <v>0</v>
      </c>
    </row>
    <row r="37" spans="1:37" s="30" customFormat="1" ht="12.75" customHeight="1" thickBot="1" x14ac:dyDescent="0.25">
      <c r="A37" s="769"/>
      <c r="B37" s="464">
        <v>1</v>
      </c>
      <c r="C37" s="192">
        <v>0.98929</v>
      </c>
      <c r="D37" s="193">
        <v>8.9599999999999992E-3</v>
      </c>
      <c r="E37" s="193">
        <v>1.5299999999999999E-3</v>
      </c>
      <c r="F37" s="193">
        <v>2.2000000000000001E-4</v>
      </c>
      <c r="G37" s="464">
        <v>1</v>
      </c>
      <c r="H37" s="192">
        <v>0.78066000000000002</v>
      </c>
      <c r="I37" s="193">
        <v>0.18342</v>
      </c>
      <c r="J37" s="193">
        <v>3.5920000000000001E-2</v>
      </c>
      <c r="K37" s="811"/>
      <c r="L37" s="465">
        <v>1</v>
      </c>
      <c r="M37" s="437">
        <v>0.98506000000000005</v>
      </c>
      <c r="N37" s="435">
        <v>1.2370000000000001E-2</v>
      </c>
      <c r="O37" s="436">
        <v>2.5799999999999998E-3</v>
      </c>
      <c r="P37" s="465">
        <v>1</v>
      </c>
      <c r="Q37" s="437">
        <v>0.99514000000000002</v>
      </c>
      <c r="R37" s="435">
        <v>4.8599999999999997E-3</v>
      </c>
      <c r="S37" s="438" t="s">
        <v>498</v>
      </c>
      <c r="T37" s="811"/>
      <c r="U37" s="465">
        <v>1</v>
      </c>
      <c r="V37" s="437">
        <v>0.99839</v>
      </c>
      <c r="W37" s="435">
        <v>1.3799999999999999E-3</v>
      </c>
      <c r="X37" s="436">
        <v>2.4000000000000001E-4</v>
      </c>
      <c r="Y37" s="465">
        <v>1</v>
      </c>
      <c r="Z37" s="437">
        <v>0.99526000000000003</v>
      </c>
      <c r="AA37" s="435">
        <v>4.7400000000000003E-3</v>
      </c>
      <c r="AB37" s="438" t="s">
        <v>498</v>
      </c>
      <c r="AC37" s="769"/>
      <c r="AD37" s="428">
        <v>1</v>
      </c>
      <c r="AE37" s="192">
        <v>0.99883</v>
      </c>
      <c r="AF37" s="193">
        <v>1.17E-3</v>
      </c>
      <c r="AG37" s="248" t="s">
        <v>498</v>
      </c>
      <c r="AH37" s="429">
        <v>1</v>
      </c>
      <c r="AI37" s="192">
        <v>0.99985999999999997</v>
      </c>
      <c r="AJ37" s="193">
        <v>1.3999999999999999E-4</v>
      </c>
      <c r="AK37" s="431" t="s">
        <v>498</v>
      </c>
    </row>
    <row r="38" spans="1:37" s="30" customFormat="1" ht="12.75" customHeight="1" x14ac:dyDescent="0.2">
      <c r="A38" s="810" t="s">
        <v>109</v>
      </c>
      <c r="B38" s="251">
        <v>16298430</v>
      </c>
      <c r="C38" s="463">
        <v>16021908</v>
      </c>
      <c r="D38" s="235">
        <v>191656</v>
      </c>
      <c r="E38" s="235">
        <v>65923</v>
      </c>
      <c r="F38" s="235">
        <v>18943</v>
      </c>
      <c r="G38" s="251">
        <v>634939</v>
      </c>
      <c r="H38" s="463">
        <v>495459</v>
      </c>
      <c r="I38" s="235">
        <v>96926</v>
      </c>
      <c r="J38" s="235">
        <v>42554</v>
      </c>
      <c r="K38" s="1096" t="s">
        <v>109</v>
      </c>
      <c r="L38" s="251">
        <v>1536399</v>
      </c>
      <c r="M38" s="463">
        <v>1475530</v>
      </c>
      <c r="N38" s="235">
        <v>42399</v>
      </c>
      <c r="O38" s="300">
        <v>18470</v>
      </c>
      <c r="P38" s="300">
        <v>2855077</v>
      </c>
      <c r="Q38" s="463">
        <v>2817937</v>
      </c>
      <c r="R38" s="235">
        <v>33239</v>
      </c>
      <c r="S38" s="287">
        <v>3901</v>
      </c>
      <c r="T38" s="1096" t="s">
        <v>109</v>
      </c>
      <c r="U38" s="251">
        <v>8978598</v>
      </c>
      <c r="V38" s="463">
        <v>8969667</v>
      </c>
      <c r="W38" s="235">
        <v>8260</v>
      </c>
      <c r="X38" s="300">
        <v>671</v>
      </c>
      <c r="Y38" s="300">
        <v>1116679</v>
      </c>
      <c r="Z38" s="463">
        <v>1107553</v>
      </c>
      <c r="AA38" s="235">
        <v>8861</v>
      </c>
      <c r="AB38" s="235">
        <v>265</v>
      </c>
      <c r="AC38" s="810" t="s">
        <v>109</v>
      </c>
      <c r="AD38" s="251">
        <v>724412</v>
      </c>
      <c r="AE38" s="463">
        <v>723703</v>
      </c>
      <c r="AF38" s="235">
        <v>677</v>
      </c>
      <c r="AG38" s="300">
        <v>32</v>
      </c>
      <c r="AH38" s="300">
        <v>433383</v>
      </c>
      <c r="AI38" s="463">
        <v>432059</v>
      </c>
      <c r="AJ38" s="235">
        <v>1294</v>
      </c>
      <c r="AK38" s="287">
        <v>30</v>
      </c>
    </row>
    <row r="39" spans="1:37" ht="12.75" customHeight="1" thickBot="1" x14ac:dyDescent="0.25">
      <c r="A39" s="811"/>
      <c r="B39" s="465">
        <v>1</v>
      </c>
      <c r="C39" s="437">
        <v>0.98302999999999996</v>
      </c>
      <c r="D39" s="435">
        <v>1.176E-2</v>
      </c>
      <c r="E39" s="435">
        <v>4.0400000000000002E-3</v>
      </c>
      <c r="F39" s="435">
        <v>1.16E-3</v>
      </c>
      <c r="G39" s="465">
        <v>1</v>
      </c>
      <c r="H39" s="437">
        <v>0.78032999999999997</v>
      </c>
      <c r="I39" s="435">
        <v>0.15265000000000001</v>
      </c>
      <c r="J39" s="435">
        <v>6.7019999999999996E-2</v>
      </c>
      <c r="K39" s="811"/>
      <c r="L39" s="465">
        <v>1</v>
      </c>
      <c r="M39" s="435">
        <v>0.96038000000000001</v>
      </c>
      <c r="N39" s="435">
        <v>2.76E-2</v>
      </c>
      <c r="O39" s="435">
        <v>1.2019999999999999E-2</v>
      </c>
      <c r="P39" s="465">
        <v>1</v>
      </c>
      <c r="Q39" s="435">
        <v>0.98699000000000003</v>
      </c>
      <c r="R39" s="435">
        <v>1.1639999999999999E-2</v>
      </c>
      <c r="S39" s="438">
        <v>1.3699999999999999E-3</v>
      </c>
      <c r="T39" s="811"/>
      <c r="U39" s="465">
        <v>1</v>
      </c>
      <c r="V39" s="435">
        <v>0.99900999999999995</v>
      </c>
      <c r="W39" s="435">
        <v>9.2000000000000003E-4</v>
      </c>
      <c r="X39" s="435">
        <v>6.9999999999999994E-5</v>
      </c>
      <c r="Y39" s="465">
        <v>1</v>
      </c>
      <c r="Z39" s="435">
        <v>0.99182999999999999</v>
      </c>
      <c r="AA39" s="435">
        <v>7.9399999999999991E-3</v>
      </c>
      <c r="AB39" s="435">
        <v>2.4000000000000001E-4</v>
      </c>
      <c r="AC39" s="811"/>
      <c r="AD39" s="465">
        <v>1</v>
      </c>
      <c r="AE39" s="435">
        <v>0.99902000000000002</v>
      </c>
      <c r="AF39" s="435">
        <v>9.3000000000000005E-4</v>
      </c>
      <c r="AG39" s="435">
        <v>4.0000000000000003E-5</v>
      </c>
      <c r="AH39" s="465">
        <v>1</v>
      </c>
      <c r="AI39" s="435">
        <v>0.99694000000000005</v>
      </c>
      <c r="AJ39" s="435">
        <v>2.99E-3</v>
      </c>
      <c r="AK39" s="438">
        <v>6.9999999999999994E-5</v>
      </c>
    </row>
    <row r="40" spans="1:37" ht="12.75" customHeight="1" x14ac:dyDescent="0.2">
      <c r="A40" s="505"/>
      <c r="B40" s="442"/>
      <c r="C40" s="201"/>
      <c r="D40" s="201"/>
      <c r="E40" s="201"/>
      <c r="F40" s="201"/>
      <c r="G40" s="442"/>
      <c r="H40" s="201"/>
      <c r="I40" s="201"/>
      <c r="J40" s="201"/>
      <c r="K40" s="505"/>
      <c r="L40" s="442"/>
      <c r="M40" s="201"/>
      <c r="N40" s="201"/>
      <c r="O40" s="201"/>
      <c r="P40" s="442"/>
      <c r="Q40" s="201"/>
      <c r="R40" s="201"/>
      <c r="S40" s="201"/>
      <c r="T40" s="505"/>
      <c r="U40" s="442"/>
      <c r="V40" s="201"/>
      <c r="W40" s="201"/>
      <c r="X40" s="201"/>
      <c r="Y40" s="442"/>
      <c r="Z40" s="201"/>
      <c r="AA40" s="201"/>
      <c r="AB40" s="201"/>
      <c r="AC40" s="505"/>
      <c r="AD40" s="442"/>
      <c r="AE40" s="201"/>
      <c r="AF40" s="201"/>
      <c r="AG40" s="201"/>
      <c r="AH40" s="442"/>
      <c r="AI40" s="201"/>
      <c r="AJ40" s="201"/>
      <c r="AK40" s="201"/>
    </row>
    <row r="41" spans="1:37" s="707" customFormat="1" ht="12.75" customHeight="1" x14ac:dyDescent="0.2">
      <c r="A41" s="714" t="str">
        <f>"Anmerkungen. Datengrundlage: Volkshochschul-Statistik "&amp;Hilfswerte!B1&amp;"; Basis: "&amp;Tabelle1!$C$36&amp;" VHS."</f>
        <v>Anmerkungen. Datengrundlage: Volkshochschul-Statistik 2019; Basis: 869 VHS.</v>
      </c>
      <c r="B41" s="442"/>
      <c r="C41" s="201"/>
      <c r="D41" s="201"/>
      <c r="E41" s="201"/>
      <c r="F41" s="201"/>
      <c r="G41" s="442"/>
      <c r="H41" s="201"/>
      <c r="I41" s="201"/>
      <c r="J41" s="201"/>
      <c r="K41" s="714" t="str">
        <f>"Anmerkungen. Datengrundlage: Volkshochschul-Statistik "&amp;Hilfswerte!B1&amp;"; Basis: "&amp;Tabelle1!$C$36&amp;" VHS."</f>
        <v>Anmerkungen. Datengrundlage: Volkshochschul-Statistik 2019; Basis: 869 VHS.</v>
      </c>
      <c r="L41" s="442"/>
      <c r="M41" s="201"/>
      <c r="N41" s="201"/>
      <c r="O41" s="201"/>
      <c r="P41" s="442"/>
      <c r="Q41" s="201"/>
      <c r="R41" s="201"/>
      <c r="S41" s="201"/>
      <c r="T41" s="714" t="str">
        <f>"Anmerkungen. Datengrundlage: Volkshochschul-Statistik "&amp;Hilfswerte!B1&amp;"; Basis: "&amp;Tabelle1!$C$36&amp;" VHS."</f>
        <v>Anmerkungen. Datengrundlage: Volkshochschul-Statistik 2019; Basis: 869 VHS.</v>
      </c>
      <c r="U41" s="442"/>
      <c r="V41" s="201"/>
      <c r="W41" s="201"/>
      <c r="X41" s="201"/>
      <c r="Y41" s="442"/>
      <c r="Z41" s="201"/>
      <c r="AA41" s="201"/>
      <c r="AB41" s="201"/>
      <c r="AC41" s="714" t="str">
        <f>"Anmerkungen. Datengrundlage: Volkshochschul-Statistik "&amp;Hilfswerte!B1&amp;"; Basis: "&amp;Tabelle1!$C$36&amp;" VHS."</f>
        <v>Anmerkungen. Datengrundlage: Volkshochschul-Statistik 2019; Basis: 869 VHS.</v>
      </c>
      <c r="AD41" s="442"/>
      <c r="AE41" s="201"/>
      <c r="AF41" s="201"/>
      <c r="AG41" s="201"/>
      <c r="AH41" s="442"/>
      <c r="AI41" s="201"/>
      <c r="AJ41" s="201"/>
      <c r="AK41" s="201"/>
    </row>
    <row r="42" spans="1:37" s="707" customFormat="1" ht="11.25" x14ac:dyDescent="0.2">
      <c r="A42" s="707" t="s">
        <v>522</v>
      </c>
      <c r="K42" s="707" t="s">
        <v>522</v>
      </c>
      <c r="T42" s="707" t="s">
        <v>522</v>
      </c>
      <c r="AC42" s="707" t="s">
        <v>522</v>
      </c>
      <c r="AH42" s="713"/>
      <c r="AI42" s="713"/>
      <c r="AJ42" s="713"/>
      <c r="AK42" s="713"/>
    </row>
    <row r="43" spans="1:37" s="707" customFormat="1" ht="11.25" x14ac:dyDescent="0.2">
      <c r="A43" s="707" t="s">
        <v>523</v>
      </c>
      <c r="K43" s="707" t="s">
        <v>523</v>
      </c>
      <c r="T43" s="707" t="s">
        <v>523</v>
      </c>
      <c r="AC43" s="707" t="s">
        <v>523</v>
      </c>
      <c r="AH43" s="713"/>
      <c r="AI43" s="713"/>
      <c r="AJ43" s="713"/>
      <c r="AK43" s="713"/>
    </row>
    <row r="44" spans="1:37" x14ac:dyDescent="0.2">
      <c r="A44" s="705"/>
      <c r="B44" s="705"/>
      <c r="C44" s="705"/>
    </row>
    <row r="45" spans="1:37" x14ac:dyDescent="0.2">
      <c r="A45" s="700" t="s">
        <v>515</v>
      </c>
      <c r="B45" s="700"/>
      <c r="C45" s="700"/>
      <c r="K45" s="700" t="s">
        <v>515</v>
      </c>
      <c r="L45" s="700"/>
      <c r="M45" s="700"/>
      <c r="T45" s="700" t="s">
        <v>515</v>
      </c>
      <c r="U45" s="700"/>
      <c r="V45" s="700"/>
      <c r="AC45" s="700" t="s">
        <v>515</v>
      </c>
      <c r="AD45" s="700"/>
      <c r="AE45" s="700"/>
      <c r="AH45" s="24"/>
      <c r="AI45" s="24"/>
    </row>
    <row r="46" spans="1:37" x14ac:dyDescent="0.2">
      <c r="A46" s="700" t="s">
        <v>516</v>
      </c>
      <c r="B46" s="700"/>
      <c r="E46" s="702" t="s">
        <v>503</v>
      </c>
      <c r="K46" s="700" t="s">
        <v>516</v>
      </c>
      <c r="L46" s="700"/>
      <c r="O46" s="702" t="s">
        <v>503</v>
      </c>
      <c r="T46" s="700" t="s">
        <v>516</v>
      </c>
      <c r="U46" s="700"/>
      <c r="X46" s="702" t="s">
        <v>503</v>
      </c>
      <c r="AC46" s="700" t="s">
        <v>516</v>
      </c>
      <c r="AD46" s="700"/>
      <c r="AG46" s="702" t="s">
        <v>503</v>
      </c>
      <c r="AH46" s="24"/>
      <c r="AI46" s="24"/>
    </row>
    <row r="47" spans="1:37" x14ac:dyDescent="0.2">
      <c r="A47" s="703"/>
      <c r="B47" s="700"/>
      <c r="C47" s="700"/>
      <c r="K47" s="703"/>
      <c r="L47" s="700"/>
      <c r="M47" s="700"/>
      <c r="T47" s="703"/>
      <c r="U47" s="700"/>
      <c r="V47" s="700"/>
      <c r="AC47" s="703"/>
      <c r="AD47" s="700"/>
      <c r="AE47" s="700"/>
      <c r="AH47" s="24"/>
      <c r="AI47" s="24"/>
    </row>
    <row r="48" spans="1:37" ht="26.25" customHeight="1" x14ac:dyDescent="0.2">
      <c r="A48" s="704" t="s">
        <v>517</v>
      </c>
      <c r="B48" s="700"/>
      <c r="C48" s="700"/>
      <c r="K48" s="704" t="s">
        <v>517</v>
      </c>
      <c r="L48" s="700"/>
      <c r="M48" s="700"/>
      <c r="T48" s="704" t="s">
        <v>517</v>
      </c>
      <c r="U48" s="700"/>
      <c r="V48" s="700"/>
      <c r="AC48" s="704" t="s">
        <v>517</v>
      </c>
      <c r="AD48" s="700"/>
      <c r="AE48" s="700"/>
      <c r="AH48" s="24"/>
      <c r="AI48" s="24"/>
    </row>
  </sheetData>
  <mergeCells count="96">
    <mergeCell ref="A1:J1"/>
    <mergeCell ref="K1:S1"/>
    <mergeCell ref="T1:AB1"/>
    <mergeCell ref="AC1:AK1"/>
    <mergeCell ref="A2:A5"/>
    <mergeCell ref="B2:F3"/>
    <mergeCell ref="T2:T5"/>
    <mergeCell ref="U2:AB2"/>
    <mergeCell ref="AC2:AC5"/>
    <mergeCell ref="U3:X3"/>
    <mergeCell ref="Y3:AB3"/>
    <mergeCell ref="AD3:AG3"/>
    <mergeCell ref="AD2:AK2"/>
    <mergeCell ref="G3:J3"/>
    <mergeCell ref="L3:O3"/>
    <mergeCell ref="P3:S3"/>
    <mergeCell ref="AC8:AC9"/>
    <mergeCell ref="AE4:AG4"/>
    <mergeCell ref="AI4:AK4"/>
    <mergeCell ref="G2:J2"/>
    <mergeCell ref="K2:K5"/>
    <mergeCell ref="L2:S2"/>
    <mergeCell ref="AH3:AK3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A8:A9"/>
    <mergeCell ref="K8:K9"/>
    <mergeCell ref="T8:T9"/>
    <mergeCell ref="A10:A11"/>
    <mergeCell ref="K10:K11"/>
    <mergeCell ref="T10:T11"/>
    <mergeCell ref="AC10:AC11"/>
    <mergeCell ref="A12:A13"/>
    <mergeCell ref="K12:K13"/>
    <mergeCell ref="T12:T13"/>
    <mergeCell ref="AC12:AC13"/>
    <mergeCell ref="A14:A15"/>
    <mergeCell ref="K14:K15"/>
    <mergeCell ref="T14:T15"/>
    <mergeCell ref="AC14:AC15"/>
    <mergeCell ref="A16:A17"/>
    <mergeCell ref="K16:K17"/>
    <mergeCell ref="T16:T17"/>
    <mergeCell ref="AC16:AC17"/>
    <mergeCell ref="A18:A19"/>
    <mergeCell ref="K18:K19"/>
    <mergeCell ref="T18:T19"/>
    <mergeCell ref="AC18:AC19"/>
    <mergeCell ref="A20:A21"/>
    <mergeCell ref="K20:K21"/>
    <mergeCell ref="T20:T21"/>
    <mergeCell ref="AC20:AC21"/>
    <mergeCell ref="A22:A23"/>
    <mergeCell ref="K22:K23"/>
    <mergeCell ref="T22:T23"/>
    <mergeCell ref="AC22:AC23"/>
    <mergeCell ref="A24:A25"/>
    <mergeCell ref="K24:K25"/>
    <mergeCell ref="T24:T25"/>
    <mergeCell ref="AC24:AC25"/>
    <mergeCell ref="A26:A27"/>
    <mergeCell ref="K26:K27"/>
    <mergeCell ref="T26:T27"/>
    <mergeCell ref="AC26:AC27"/>
    <mergeCell ref="A28:A29"/>
    <mergeCell ref="K28:K29"/>
    <mergeCell ref="T28:T29"/>
    <mergeCell ref="AC28:AC29"/>
    <mergeCell ref="A30:A31"/>
    <mergeCell ref="K30:K31"/>
    <mergeCell ref="T30:T31"/>
    <mergeCell ref="AC30:AC31"/>
    <mergeCell ref="A32:A33"/>
    <mergeCell ref="K32:K33"/>
    <mergeCell ref="T32:T33"/>
    <mergeCell ref="AC32:AC33"/>
    <mergeCell ref="A38:A39"/>
    <mergeCell ref="K38:K39"/>
    <mergeCell ref="T38:T39"/>
    <mergeCell ref="AC38:AC39"/>
    <mergeCell ref="A34:A35"/>
    <mergeCell ref="K34:K35"/>
    <mergeCell ref="T34:T35"/>
    <mergeCell ref="AC34:AC35"/>
    <mergeCell ref="A36:A37"/>
    <mergeCell ref="K36:K37"/>
    <mergeCell ref="T36:T37"/>
    <mergeCell ref="AC36:AC37"/>
  </mergeCells>
  <conditionalFormatting sqref="A7">
    <cfRule type="cellIs" dxfId="114" priority="72" stopIfTrue="1" operator="equal">
      <formula>1</formula>
    </cfRule>
    <cfRule type="cellIs" dxfId="113" priority="73" stopIfTrue="1" operator="lessThan">
      <formula>0.0005</formula>
    </cfRule>
  </conditionalFormatting>
  <conditionalFormatting sqref="A9 A11 A13 A15 A17 A19 A21 A23 A25 A27 A29 A31 A33 A35 A37">
    <cfRule type="cellIs" dxfId="112" priority="346" stopIfTrue="1" operator="equal">
      <formula>1</formula>
    </cfRule>
  </conditionalFormatting>
  <conditionalFormatting sqref="A9:J9 A11 A13 A15 A17 A19 A21 A23 A25 A27 A29 A31 A33 A35 A37">
    <cfRule type="cellIs" dxfId="111" priority="347" stopIfTrue="1" operator="lessThan">
      <formula>0.0005</formula>
    </cfRule>
  </conditionalFormatting>
  <conditionalFormatting sqref="A39:K41">
    <cfRule type="cellIs" dxfId="110" priority="280" stopIfTrue="1" operator="lessThan">
      <formula>0.0005</formula>
    </cfRule>
  </conditionalFormatting>
  <conditionalFormatting sqref="A36:IV36">
    <cfRule type="cellIs" dxfId="109" priority="23" stopIfTrue="1" operator="equal">
      <formula>0</formula>
    </cfRule>
  </conditionalFormatting>
  <conditionalFormatting sqref="A38:IV38">
    <cfRule type="cellIs" dxfId="108" priority="15" stopIfTrue="1" operator="equal">
      <formula>0</formula>
    </cfRule>
  </conditionalFormatting>
  <conditionalFormatting sqref="B6:J6">
    <cfRule type="cellIs" dxfId="107" priority="319" stopIfTrue="1" operator="equal">
      <formula>0</formula>
    </cfRule>
  </conditionalFormatting>
  <conditionalFormatting sqref="B8:J8">
    <cfRule type="cellIs" dxfId="106" priority="353" stopIfTrue="1" operator="equal">
      <formula>0</formula>
    </cfRule>
  </conditionalFormatting>
  <conditionalFormatting sqref="B11:J11">
    <cfRule type="cellIs" dxfId="105" priority="308" stopIfTrue="1" operator="lessThan">
      <formula>0.0005</formula>
    </cfRule>
  </conditionalFormatting>
  <conditionalFormatting sqref="B13:J13">
    <cfRule type="cellIs" dxfId="104" priority="306" stopIfTrue="1" operator="lessThan">
      <formula>0.0005</formula>
    </cfRule>
  </conditionalFormatting>
  <conditionalFormatting sqref="B15:J15">
    <cfRule type="cellIs" dxfId="103" priority="304" stopIfTrue="1" operator="lessThan">
      <formula>0.0005</formula>
    </cfRule>
  </conditionalFormatting>
  <conditionalFormatting sqref="B17:J17">
    <cfRule type="cellIs" dxfId="102" priority="302" stopIfTrue="1" operator="lessThan">
      <formula>0.0005</formula>
    </cfRule>
  </conditionalFormatting>
  <conditionalFormatting sqref="B19:J19">
    <cfRule type="cellIs" dxfId="101" priority="300" stopIfTrue="1" operator="lessThan">
      <formula>0.0005</formula>
    </cfRule>
  </conditionalFormatting>
  <conditionalFormatting sqref="B21:J21">
    <cfRule type="cellIs" dxfId="100" priority="298" stopIfTrue="1" operator="lessThan">
      <formula>0.0005</formula>
    </cfRule>
  </conditionalFormatting>
  <conditionalFormatting sqref="B23:J23">
    <cfRule type="cellIs" dxfId="99" priority="296" stopIfTrue="1" operator="lessThan">
      <formula>0.0005</formula>
    </cfRule>
  </conditionalFormatting>
  <conditionalFormatting sqref="B25:J25">
    <cfRule type="cellIs" dxfId="98" priority="294" stopIfTrue="1" operator="lessThan">
      <formula>0.0005</formula>
    </cfRule>
  </conditionalFormatting>
  <conditionalFormatting sqref="B27:J27">
    <cfRule type="cellIs" dxfId="97" priority="292" stopIfTrue="1" operator="lessThan">
      <formula>0.0005</formula>
    </cfRule>
  </conditionalFormatting>
  <conditionalFormatting sqref="B29:J29">
    <cfRule type="cellIs" dxfId="96" priority="290" stopIfTrue="1" operator="lessThan">
      <formula>0.0005</formula>
    </cfRule>
  </conditionalFormatting>
  <conditionalFormatting sqref="B31:J31">
    <cfRule type="cellIs" dxfId="95" priority="288" stopIfTrue="1" operator="lessThan">
      <formula>0.0005</formula>
    </cfRule>
  </conditionalFormatting>
  <conditionalFormatting sqref="B33:J33">
    <cfRule type="cellIs" dxfId="94" priority="286" stopIfTrue="1" operator="lessThan">
      <formula>0.0005</formula>
    </cfRule>
  </conditionalFormatting>
  <conditionalFormatting sqref="B35:J35">
    <cfRule type="cellIs" dxfId="93" priority="284" stopIfTrue="1" operator="lessThan">
      <formula>0.0005</formula>
    </cfRule>
  </conditionalFormatting>
  <conditionalFormatting sqref="B37:J37">
    <cfRule type="cellIs" dxfId="92" priority="282" stopIfTrue="1" operator="lessThan">
      <formula>0.0005</formula>
    </cfRule>
  </conditionalFormatting>
  <conditionalFormatting sqref="B7:K7">
    <cfRule type="cellIs" dxfId="91" priority="317" stopIfTrue="1" operator="lessThan">
      <formula>0.0005</formula>
    </cfRule>
  </conditionalFormatting>
  <conditionalFormatting sqref="K7">
    <cfRule type="cellIs" dxfId="90" priority="316" stopIfTrue="1" operator="equal">
      <formula>1</formula>
    </cfRule>
  </conditionalFormatting>
  <conditionalFormatting sqref="K9 K11 K13 K15 K17 K19 K21 K23 K25 K27 K29 K31 K33 K35 K37">
    <cfRule type="cellIs" dxfId="89" priority="344" stopIfTrue="1" operator="lessThan">
      <formula>0.0005</formula>
    </cfRule>
    <cfRule type="cellIs" dxfId="88" priority="343" stopIfTrue="1" operator="equal">
      <formula>1</formula>
    </cfRule>
  </conditionalFormatting>
  <conditionalFormatting sqref="L7">
    <cfRule type="cellIs" dxfId="87" priority="276" stopIfTrue="1" operator="lessThan">
      <formula>0.0005</formula>
    </cfRule>
  </conditionalFormatting>
  <conditionalFormatting sqref="L9">
    <cfRule type="cellIs" dxfId="86" priority="278" stopIfTrue="1" operator="lessThan">
      <formula>0.0005</formula>
    </cfRule>
  </conditionalFormatting>
  <conditionalFormatting sqref="L11">
    <cfRule type="cellIs" dxfId="85" priority="274" stopIfTrue="1" operator="lessThan">
      <formula>0.0005</formula>
    </cfRule>
  </conditionalFormatting>
  <conditionalFormatting sqref="L13">
    <cfRule type="cellIs" dxfId="84" priority="272" stopIfTrue="1" operator="lessThan">
      <formula>0.0005</formula>
    </cfRule>
  </conditionalFormatting>
  <conditionalFormatting sqref="L15">
    <cfRule type="cellIs" dxfId="83" priority="270" stopIfTrue="1" operator="lessThan">
      <formula>0.0005</formula>
    </cfRule>
  </conditionalFormatting>
  <conditionalFormatting sqref="L17">
    <cfRule type="cellIs" dxfId="82" priority="268" stopIfTrue="1" operator="lessThan">
      <formula>0.0005</formula>
    </cfRule>
  </conditionalFormatting>
  <conditionalFormatting sqref="L19">
    <cfRule type="cellIs" dxfId="81" priority="266" stopIfTrue="1" operator="lessThan">
      <formula>0.0005</formula>
    </cfRule>
  </conditionalFormatting>
  <conditionalFormatting sqref="L21">
    <cfRule type="cellIs" dxfId="80" priority="264" stopIfTrue="1" operator="lessThan">
      <formula>0.0005</formula>
    </cfRule>
  </conditionalFormatting>
  <conditionalFormatting sqref="L23">
    <cfRule type="cellIs" dxfId="79" priority="262" stopIfTrue="1" operator="lessThan">
      <formula>0.0005</formula>
    </cfRule>
  </conditionalFormatting>
  <conditionalFormatting sqref="L25">
    <cfRule type="cellIs" dxfId="78" priority="260" stopIfTrue="1" operator="lessThan">
      <formula>0.0005</formula>
    </cfRule>
  </conditionalFormatting>
  <conditionalFormatting sqref="L27">
    <cfRule type="cellIs" dxfId="77" priority="258" stopIfTrue="1" operator="lessThan">
      <formula>0.0005</formula>
    </cfRule>
  </conditionalFormatting>
  <conditionalFormatting sqref="L29">
    <cfRule type="cellIs" dxfId="76" priority="256" stopIfTrue="1" operator="lessThan">
      <formula>0.0005</formula>
    </cfRule>
  </conditionalFormatting>
  <conditionalFormatting sqref="L31">
    <cfRule type="cellIs" dxfId="75" priority="254" stopIfTrue="1" operator="lessThan">
      <formula>0.0005</formula>
    </cfRule>
  </conditionalFormatting>
  <conditionalFormatting sqref="L33">
    <cfRule type="cellIs" dxfId="74" priority="252" stopIfTrue="1" operator="lessThan">
      <formula>0.0005</formula>
    </cfRule>
  </conditionalFormatting>
  <conditionalFormatting sqref="L35">
    <cfRule type="cellIs" dxfId="73" priority="250" stopIfTrue="1" operator="lessThan">
      <formula>0.0005</formula>
    </cfRule>
  </conditionalFormatting>
  <conditionalFormatting sqref="L37">
    <cfRule type="cellIs" dxfId="72" priority="248" stopIfTrue="1" operator="lessThan">
      <formula>0.0005</formula>
    </cfRule>
  </conditionalFormatting>
  <conditionalFormatting sqref="L39">
    <cfRule type="cellIs" dxfId="71" priority="246" stopIfTrue="1" operator="lessThan">
      <formula>0.0005</formula>
    </cfRule>
  </conditionalFormatting>
  <conditionalFormatting sqref="L6:S6">
    <cfRule type="cellIs" dxfId="70" priority="33" stopIfTrue="1" operator="equal">
      <formula>0</formula>
    </cfRule>
  </conditionalFormatting>
  <conditionalFormatting sqref="L8:S8">
    <cfRule type="cellIs" dxfId="69" priority="7" stopIfTrue="1" operator="equal">
      <formula>0</formula>
    </cfRule>
  </conditionalFormatting>
  <conditionalFormatting sqref="L40:S41">
    <cfRule type="cellIs" dxfId="68" priority="212" stopIfTrue="1" operator="lessThan">
      <formula>0.0005</formula>
    </cfRule>
  </conditionalFormatting>
  <conditionalFormatting sqref="M7:S7 M35:S35 M37:S37 M39:S39">
    <cfRule type="cellIs" dxfId="67" priority="31" stopIfTrue="1" operator="equal">
      <formula>0</formula>
    </cfRule>
  </conditionalFormatting>
  <conditionalFormatting sqref="M9:S9 M11:S11 M13:S13 M15:S15 M17:S17 M19:S19 M21:S21 M23:S23 M25:S25 M27:S27 M29:S29 M31:S31 M33:S33">
    <cfRule type="cellIs" dxfId="66" priority="5" stopIfTrue="1" operator="equal">
      <formula>0</formula>
    </cfRule>
  </conditionalFormatting>
  <conditionalFormatting sqref="T7">
    <cfRule type="cellIs" dxfId="65" priority="314" stopIfTrue="1" operator="equal">
      <formula>1</formula>
    </cfRule>
    <cfRule type="cellIs" dxfId="64" priority="315" stopIfTrue="1" operator="lessThan">
      <formula>0.0005</formula>
    </cfRule>
  </conditionalFormatting>
  <conditionalFormatting sqref="T9 T11 T13 T15 T17 T19 T21 T23 T25 T27 T29 T31 T33 T35 T37">
    <cfRule type="cellIs" dxfId="63" priority="340" stopIfTrue="1" operator="equal">
      <formula>1</formula>
    </cfRule>
    <cfRule type="cellIs" dxfId="62" priority="341" stopIfTrue="1" operator="lessThan">
      <formula>0.0005</formula>
    </cfRule>
  </conditionalFormatting>
  <conditionalFormatting sqref="U7">
    <cfRule type="cellIs" dxfId="61" priority="208" stopIfTrue="1" operator="lessThan">
      <formula>0.0005</formula>
    </cfRule>
  </conditionalFormatting>
  <conditionalFormatting sqref="U9">
    <cfRule type="cellIs" dxfId="60" priority="210" stopIfTrue="1" operator="lessThan">
      <formula>0.0005</formula>
    </cfRule>
  </conditionalFormatting>
  <conditionalFormatting sqref="U11">
    <cfRule type="cellIs" dxfId="59" priority="206" stopIfTrue="1" operator="lessThan">
      <formula>0.0005</formula>
    </cfRule>
  </conditionalFormatting>
  <conditionalFormatting sqref="U13">
    <cfRule type="cellIs" dxfId="58" priority="204" stopIfTrue="1" operator="lessThan">
      <formula>0.0005</formula>
    </cfRule>
  </conditionalFormatting>
  <conditionalFormatting sqref="U15">
    <cfRule type="cellIs" dxfId="57" priority="202" stopIfTrue="1" operator="lessThan">
      <formula>0.0005</formula>
    </cfRule>
  </conditionalFormatting>
  <conditionalFormatting sqref="U17">
    <cfRule type="cellIs" dxfId="56" priority="200" stopIfTrue="1" operator="lessThan">
      <formula>0.0005</formula>
    </cfRule>
  </conditionalFormatting>
  <conditionalFormatting sqref="U19">
    <cfRule type="cellIs" dxfId="55" priority="198" stopIfTrue="1" operator="lessThan">
      <formula>0.0005</formula>
    </cfRule>
  </conditionalFormatting>
  <conditionalFormatting sqref="U21">
    <cfRule type="cellIs" dxfId="54" priority="196" stopIfTrue="1" operator="lessThan">
      <formula>0.0005</formula>
    </cfRule>
  </conditionalFormatting>
  <conditionalFormatting sqref="U23">
    <cfRule type="cellIs" dxfId="53" priority="194" stopIfTrue="1" operator="lessThan">
      <formula>0.0005</formula>
    </cfRule>
  </conditionalFormatting>
  <conditionalFormatting sqref="U25">
    <cfRule type="cellIs" dxfId="52" priority="192" stopIfTrue="1" operator="lessThan">
      <formula>0.0005</formula>
    </cfRule>
  </conditionalFormatting>
  <conditionalFormatting sqref="U27">
    <cfRule type="cellIs" dxfId="51" priority="190" stopIfTrue="1" operator="lessThan">
      <formula>0.0005</formula>
    </cfRule>
  </conditionalFormatting>
  <conditionalFormatting sqref="U29">
    <cfRule type="cellIs" dxfId="50" priority="188" stopIfTrue="1" operator="lessThan">
      <formula>0.0005</formula>
    </cfRule>
  </conditionalFormatting>
  <conditionalFormatting sqref="U31">
    <cfRule type="cellIs" dxfId="49" priority="186" stopIfTrue="1" operator="lessThan">
      <formula>0.0005</formula>
    </cfRule>
  </conditionalFormatting>
  <conditionalFormatting sqref="U33">
    <cfRule type="cellIs" dxfId="48" priority="184" stopIfTrue="1" operator="lessThan">
      <formula>0.0005</formula>
    </cfRule>
  </conditionalFormatting>
  <conditionalFormatting sqref="U35">
    <cfRule type="cellIs" dxfId="47" priority="182" stopIfTrue="1" operator="lessThan">
      <formula>0.0005</formula>
    </cfRule>
  </conditionalFormatting>
  <conditionalFormatting sqref="U37">
    <cfRule type="cellIs" dxfId="46" priority="180" stopIfTrue="1" operator="lessThan">
      <formula>0.0005</formula>
    </cfRule>
  </conditionalFormatting>
  <conditionalFormatting sqref="U39">
    <cfRule type="cellIs" dxfId="45" priority="178" stopIfTrue="1" operator="lessThan">
      <formula>0.0005</formula>
    </cfRule>
  </conditionalFormatting>
  <conditionalFormatting sqref="U6:AB6 U8:AB8">
    <cfRule type="cellIs" dxfId="44" priority="37" stopIfTrue="1" operator="equal">
      <formula>0</formula>
    </cfRule>
  </conditionalFormatting>
  <conditionalFormatting sqref="U40:AB41">
    <cfRule type="cellIs" dxfId="43" priority="144" stopIfTrue="1" operator="lessThan">
      <formula>0.0005</formula>
    </cfRule>
  </conditionalFormatting>
  <conditionalFormatting sqref="V7:AB7 V9:AB9">
    <cfRule type="cellIs" dxfId="42" priority="35" stopIfTrue="1" operator="equal">
      <formula>0</formula>
    </cfRule>
  </conditionalFormatting>
  <conditionalFormatting sqref="V11:AB11 V13:AB13 V15:AB15 V17:AB17 V19:AB19 V21:AB21 V23:AB23 V25:AB25 V27:AB27 V29:AB29 V31:AB31 V33:AB33 V35:AB35">
    <cfRule type="cellIs" dxfId="41" priority="9" stopIfTrue="1" operator="equal">
      <formula>0</formula>
    </cfRule>
  </conditionalFormatting>
  <conditionalFormatting sqref="V37:AB37 V39:AB39">
    <cfRule type="cellIs" dxfId="40" priority="17" stopIfTrue="1" operator="equal">
      <formula>0</formula>
    </cfRule>
  </conditionalFormatting>
  <conditionalFormatting sqref="AC7">
    <cfRule type="cellIs" dxfId="39" priority="312" stopIfTrue="1" operator="equal">
      <formula>1</formula>
    </cfRule>
    <cfRule type="cellIs" dxfId="38" priority="313" stopIfTrue="1" operator="lessThan">
      <formula>0.0005</formula>
    </cfRule>
  </conditionalFormatting>
  <conditionalFormatting sqref="AC9 AC11 AC13 AC15 AC17 AC19 AC21 AC23 AC25 AC27 AC29 AC31 AC33 AC35 AC37">
    <cfRule type="cellIs" dxfId="37" priority="337" stopIfTrue="1" operator="equal">
      <formula>1</formula>
    </cfRule>
    <cfRule type="cellIs" dxfId="36" priority="338" stopIfTrue="1" operator="lessThan">
      <formula>0.0005</formula>
    </cfRule>
  </conditionalFormatting>
  <conditionalFormatting sqref="AD7">
    <cfRule type="cellIs" dxfId="35" priority="140" stopIfTrue="1" operator="lessThan">
      <formula>0.0005</formula>
    </cfRule>
  </conditionalFormatting>
  <conditionalFormatting sqref="AD8:AD9">
    <cfRule type="cellIs" dxfId="34" priority="71" stopIfTrue="1" operator="equal">
      <formula>0</formula>
    </cfRule>
  </conditionalFormatting>
  <conditionalFormatting sqref="AD9">
    <cfRule type="cellIs" dxfId="33" priority="142" stopIfTrue="1" operator="lessThan">
      <formula>0.0005</formula>
    </cfRule>
  </conditionalFormatting>
  <conditionalFormatting sqref="AD11">
    <cfRule type="cellIs" dxfId="32" priority="138" stopIfTrue="1" operator="lessThan">
      <formula>0.0005</formula>
    </cfRule>
  </conditionalFormatting>
  <conditionalFormatting sqref="AD13">
    <cfRule type="cellIs" dxfId="31" priority="136" stopIfTrue="1" operator="lessThan">
      <formula>0.0005</formula>
    </cfRule>
  </conditionalFormatting>
  <conditionalFormatting sqref="AD15">
    <cfRule type="cellIs" dxfId="30" priority="134" stopIfTrue="1" operator="lessThan">
      <formula>0.0005</formula>
    </cfRule>
  </conditionalFormatting>
  <conditionalFormatting sqref="AD17">
    <cfRule type="cellIs" dxfId="29" priority="132" stopIfTrue="1" operator="lessThan">
      <formula>0.0005</formula>
    </cfRule>
  </conditionalFormatting>
  <conditionalFormatting sqref="AD19">
    <cfRule type="cellIs" dxfId="28" priority="130" stopIfTrue="1" operator="lessThan">
      <formula>0.0005</formula>
    </cfRule>
  </conditionalFormatting>
  <conditionalFormatting sqref="AD21">
    <cfRule type="cellIs" dxfId="27" priority="128" stopIfTrue="1" operator="lessThan">
      <formula>0.0005</formula>
    </cfRule>
  </conditionalFormatting>
  <conditionalFormatting sqref="AD23">
    <cfRule type="cellIs" dxfId="26" priority="126" stopIfTrue="1" operator="lessThan">
      <formula>0.0005</formula>
    </cfRule>
  </conditionalFormatting>
  <conditionalFormatting sqref="AD25">
    <cfRule type="cellIs" dxfId="25" priority="124" stopIfTrue="1" operator="lessThan">
      <formula>0.0005</formula>
    </cfRule>
  </conditionalFormatting>
  <conditionalFormatting sqref="AD27">
    <cfRule type="cellIs" dxfId="24" priority="122" stopIfTrue="1" operator="lessThan">
      <formula>0.0005</formula>
    </cfRule>
  </conditionalFormatting>
  <conditionalFormatting sqref="AD29">
    <cfRule type="cellIs" dxfId="23" priority="120" stopIfTrue="1" operator="lessThan">
      <formula>0.0005</formula>
    </cfRule>
  </conditionalFormatting>
  <conditionalFormatting sqref="AD31">
    <cfRule type="cellIs" dxfId="22" priority="118" stopIfTrue="1" operator="lessThan">
      <formula>0.0005</formula>
    </cfRule>
  </conditionalFormatting>
  <conditionalFormatting sqref="AD33">
    <cfRule type="cellIs" dxfId="21" priority="116" stopIfTrue="1" operator="lessThan">
      <formula>0.0005</formula>
    </cfRule>
  </conditionalFormatting>
  <conditionalFormatting sqref="AD35">
    <cfRule type="cellIs" dxfId="20" priority="114" stopIfTrue="1" operator="lessThan">
      <formula>0.0005</formula>
    </cfRule>
  </conditionalFormatting>
  <conditionalFormatting sqref="AD37">
    <cfRule type="cellIs" dxfId="19" priority="112" stopIfTrue="1" operator="lessThan">
      <formula>0.0005</formula>
    </cfRule>
  </conditionalFormatting>
  <conditionalFormatting sqref="AD39">
    <cfRule type="cellIs" dxfId="18" priority="110" stopIfTrue="1" operator="lessThan">
      <formula>0.0005</formula>
    </cfRule>
  </conditionalFormatting>
  <conditionalFormatting sqref="AD40:AK41">
    <cfRule type="cellIs" dxfId="17" priority="76" stopIfTrue="1" operator="lessThan">
      <formula>0.0005</formula>
    </cfRule>
  </conditionalFormatting>
  <conditionalFormatting sqref="AD6:IV6">
    <cfRule type="cellIs" dxfId="16" priority="29" stopIfTrue="1" operator="equal">
      <formula>0</formula>
    </cfRule>
  </conditionalFormatting>
  <conditionalFormatting sqref="AE7:AK7">
    <cfRule type="cellIs" dxfId="15" priority="27" stopIfTrue="1" operator="equal">
      <formula>0</formula>
    </cfRule>
  </conditionalFormatting>
  <conditionalFormatting sqref="AE9:AK9 AE11:AK11 AE13:AK13 AE15:AK15 AE17:AK17 AE19:AK19 AE21:AK21 AE23:AK23 AE25:AK25 AE27:AK27 AE29:AK29 AE31:AK31 AE33:AK33 AE35:AK35">
    <cfRule type="cellIs" dxfId="14" priority="1" stopIfTrue="1" operator="equal">
      <formula>0</formula>
    </cfRule>
  </conditionalFormatting>
  <conditionalFormatting sqref="AE37:AK37 AE39:AK39">
    <cfRule type="cellIs" dxfId="13" priority="13" stopIfTrue="1" operator="equal">
      <formula>0</formula>
    </cfRule>
  </conditionalFormatting>
  <conditionalFormatting sqref="AE8:IV8 A10:IV10 A12:IV12 A14:IV14 A16:IV16 A18:IV18 A20:IV20 A22:IV22 A24:IV24 A26:IV26 A28:IV28 A30:IV30 A32:IV32 A34:IV34">
    <cfRule type="cellIs" dxfId="12" priority="3" stopIfTrue="1" operator="equal">
      <formula>0</formula>
    </cfRule>
  </conditionalFormatting>
  <conditionalFormatting sqref="AL7:IV7 AL9:IV9 AL11:IV11 AL13:IV13 AL15:IV15 AL17:IV17 AL19:IV19 AL21:IV21 AL23:IV23 AL25:IV25 AL27:IV27 AL29:IV29 AL31:IV31 AL33:IV33 AL35:IV35 AL37:IV37 T39:T41 AC39:AC41 AL39:IV41">
    <cfRule type="cellIs" dxfId="11" priority="352" stopIfTrue="1" operator="lessThan">
      <formula>0.0005</formula>
    </cfRule>
  </conditionalFormatting>
  <hyperlinks>
    <hyperlink ref="E46" r:id="rId1" xr:uid="{F5C7234D-CF34-4A08-A1A8-7A6EC17E446E}"/>
    <hyperlink ref="A48" r:id="rId2" display="Publikation und Tabellen stehen unter der Lizenz CC BY-SA DEED 4.0." xr:uid="{D1DB506A-B7AE-4725-8BE2-05D2C22C2332}"/>
    <hyperlink ref="O46" r:id="rId3" xr:uid="{05C83B74-F93D-474D-B81D-18E4E881B4E8}"/>
    <hyperlink ref="K48" r:id="rId4" display="Publikation und Tabellen stehen unter der Lizenz CC BY-SA DEED 4.0." xr:uid="{E325627B-2FD0-4820-A8BB-4869F917092C}"/>
    <hyperlink ref="X46" r:id="rId5" xr:uid="{80088628-9BBB-47AA-804D-8738AF7808A1}"/>
    <hyperlink ref="T48" r:id="rId6" display="Publikation und Tabellen stehen unter der Lizenz CC BY-SA DEED 4.0." xr:uid="{DD572AA6-7F77-4FC3-96E8-78B19F45AF5D}"/>
    <hyperlink ref="AG46" r:id="rId7" xr:uid="{06035985-8B6E-4DC9-9CAD-12FE0B3E6E3D}"/>
    <hyperlink ref="AC48" r:id="rId8" display="Publikation und Tabellen stehen unter der Lizenz CC BY-SA DEED 4.0." xr:uid="{0FABF988-3762-49ED-9792-52B78442AF19}"/>
  </hyperlinks>
  <pageMargins left="0.78740157480314965" right="0.78740157480314965" top="0.98425196850393704" bottom="0.98425196850393704" header="0.51181102362204722" footer="0.51181102362204722"/>
  <pageSetup paperSize="9" scale="89" fitToWidth="2" fitToHeight="2" orientation="portrait" r:id="rId9"/>
  <headerFooter scaleWithDoc="0" alignWithMargins="0"/>
  <colBreaks count="3" manualBreakCount="3">
    <brk id="10" max="1048575" man="1"/>
    <brk id="19" max="1048575" man="1"/>
    <brk id="28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8FEB-11D1-4FF1-A0C7-416D6EEF7872}">
  <dimension ref="A1:W28"/>
  <sheetViews>
    <sheetView view="pageBreakPreview" zoomScaleNormal="90" zoomScaleSheetLayoutView="100" workbookViewId="0">
      <selection sqref="A1:Q1"/>
    </sheetView>
  </sheetViews>
  <sheetFormatPr baseColWidth="10" defaultRowHeight="12.75" x14ac:dyDescent="0.2"/>
  <cols>
    <col min="1" max="1" width="5.5703125" style="24" customWidth="1"/>
    <col min="2" max="2" width="8.140625" style="24" customWidth="1"/>
    <col min="3" max="3" width="7.28515625" style="24" customWidth="1"/>
    <col min="4" max="4" width="8.140625" style="24" customWidth="1"/>
    <col min="5" max="5" width="7.28515625" style="24" customWidth="1"/>
    <col min="6" max="6" width="8.140625" style="24" customWidth="1"/>
    <col min="7" max="7" width="7.28515625" style="24" customWidth="1"/>
    <col min="8" max="8" width="8.140625" style="24" customWidth="1"/>
    <col min="9" max="9" width="7.28515625" style="24" customWidth="1"/>
    <col min="10" max="10" width="8.140625" style="24" customWidth="1"/>
    <col min="11" max="11" width="7.28515625" style="24" customWidth="1"/>
    <col min="12" max="12" width="8.140625" style="24" customWidth="1"/>
    <col min="13" max="13" width="7.28515625" style="24" customWidth="1"/>
    <col min="14" max="14" width="8.140625" style="24" customWidth="1"/>
    <col min="15" max="15" width="7.28515625" style="24" customWidth="1"/>
    <col min="16" max="16" width="8.140625" style="24" customWidth="1"/>
    <col min="17" max="17" width="7.28515625" style="24" customWidth="1"/>
    <col min="18" max="16384" width="11.42578125" style="24"/>
  </cols>
  <sheetData>
    <row r="1" spans="1:23" s="23" customFormat="1" ht="39.950000000000003" customHeight="1" thickBot="1" x14ac:dyDescent="0.25">
      <c r="A1" s="753" t="str">
        <f>"Tabelle 29: Durchschnittliche Unterrichtsstunden und Belegungen pro Kurs nach Ländern und Programmbereichen " &amp;Hilfswerte!B1</f>
        <v>Tabelle 29: Durchschnittliche Unterrichtsstunden und Belegungen pro Kurs nach Ländern und Programmbereichen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</row>
    <row r="2" spans="1:23" s="23" customFormat="1" ht="14.25" customHeight="1" x14ac:dyDescent="0.2">
      <c r="A2" s="770" t="s">
        <v>14</v>
      </c>
      <c r="B2" s="830" t="s">
        <v>28</v>
      </c>
      <c r="C2" s="857"/>
      <c r="D2" s="837" t="s">
        <v>315</v>
      </c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40"/>
    </row>
    <row r="3" spans="1:23" s="64" customFormat="1" ht="79.5" customHeight="1" x14ac:dyDescent="0.2">
      <c r="A3" s="771"/>
      <c r="B3" s="831"/>
      <c r="C3" s="858"/>
      <c r="D3" s="848" t="s">
        <v>1</v>
      </c>
      <c r="E3" s="763"/>
      <c r="F3" s="848" t="s">
        <v>2</v>
      </c>
      <c r="G3" s="763"/>
      <c r="H3" s="848" t="s">
        <v>21</v>
      </c>
      <c r="I3" s="764"/>
      <c r="J3" s="852" t="s">
        <v>22</v>
      </c>
      <c r="K3" s="852"/>
      <c r="L3" s="852" t="s">
        <v>421</v>
      </c>
      <c r="M3" s="852"/>
      <c r="N3" s="852" t="s">
        <v>42</v>
      </c>
      <c r="O3" s="852"/>
      <c r="P3" s="848" t="s">
        <v>43</v>
      </c>
      <c r="Q3" s="765"/>
      <c r="S3" s="23"/>
      <c r="T3" s="23"/>
      <c r="U3" s="23"/>
      <c r="V3" s="23"/>
      <c r="W3" s="23"/>
    </row>
    <row r="4" spans="1:23" ht="61.5" customHeight="1" x14ac:dyDescent="0.2">
      <c r="A4" s="772"/>
      <c r="B4" s="303" t="s">
        <v>474</v>
      </c>
      <c r="C4" s="305" t="s">
        <v>408</v>
      </c>
      <c r="D4" s="303" t="s">
        <v>474</v>
      </c>
      <c r="E4" s="65" t="s">
        <v>408</v>
      </c>
      <c r="F4" s="303" t="s">
        <v>474</v>
      </c>
      <c r="G4" s="65" t="s">
        <v>408</v>
      </c>
      <c r="H4" s="303" t="s">
        <v>474</v>
      </c>
      <c r="I4" s="65" t="s">
        <v>408</v>
      </c>
      <c r="J4" s="303" t="s">
        <v>474</v>
      </c>
      <c r="K4" s="65" t="s">
        <v>408</v>
      </c>
      <c r="L4" s="303" t="s">
        <v>474</v>
      </c>
      <c r="M4" s="65" t="s">
        <v>408</v>
      </c>
      <c r="N4" s="303" t="s">
        <v>474</v>
      </c>
      <c r="O4" s="65" t="s">
        <v>408</v>
      </c>
      <c r="P4" s="303" t="s">
        <v>474</v>
      </c>
      <c r="Q4" s="74" t="s">
        <v>408</v>
      </c>
      <c r="S4" s="23"/>
      <c r="T4" s="23"/>
      <c r="U4" s="23"/>
      <c r="V4" s="23"/>
      <c r="W4" s="23"/>
    </row>
    <row r="5" spans="1:23" s="30" customFormat="1" ht="24.95" customHeight="1" x14ac:dyDescent="0.2">
      <c r="A5" s="120" t="s">
        <v>79</v>
      </c>
      <c r="B5" s="466">
        <v>24.853470000000002</v>
      </c>
      <c r="C5" s="467">
        <v>10.776999999999999</v>
      </c>
      <c r="D5" s="466">
        <v>11.085050000000001</v>
      </c>
      <c r="E5" s="467">
        <v>14.62744</v>
      </c>
      <c r="F5" s="466">
        <v>14.47941</v>
      </c>
      <c r="G5" s="467">
        <v>9.8689</v>
      </c>
      <c r="H5" s="466">
        <v>14.129020000000001</v>
      </c>
      <c r="I5" s="467">
        <v>11.548069999999999</v>
      </c>
      <c r="J5" s="466">
        <v>46.498309999999996</v>
      </c>
      <c r="K5" s="467">
        <v>10.385579999999999</v>
      </c>
      <c r="L5" s="466">
        <v>17.643419999999999</v>
      </c>
      <c r="M5" s="467">
        <v>7.5089300000000003</v>
      </c>
      <c r="N5" s="466">
        <v>114.72512999999999</v>
      </c>
      <c r="O5" s="467">
        <v>9.8595299999999995</v>
      </c>
      <c r="P5" s="466">
        <v>38.43627</v>
      </c>
      <c r="Q5" s="468">
        <v>6.2316000000000003</v>
      </c>
      <c r="S5" s="23"/>
      <c r="T5" s="23"/>
      <c r="U5" s="23"/>
      <c r="V5" s="23"/>
      <c r="W5" s="23"/>
    </row>
    <row r="6" spans="1:23" s="30" customFormat="1" ht="24.95" customHeight="1" x14ac:dyDescent="0.2">
      <c r="A6" s="322" t="s">
        <v>80</v>
      </c>
      <c r="B6" s="469">
        <v>22.33155</v>
      </c>
      <c r="C6" s="470">
        <v>11.23664</v>
      </c>
      <c r="D6" s="469">
        <v>11.30223</v>
      </c>
      <c r="E6" s="470">
        <v>17.414619999999999</v>
      </c>
      <c r="F6" s="469">
        <v>14.94993</v>
      </c>
      <c r="G6" s="470">
        <v>10.08188</v>
      </c>
      <c r="H6" s="469">
        <v>14.47189</v>
      </c>
      <c r="I6" s="470">
        <v>12.16466</v>
      </c>
      <c r="J6" s="469">
        <v>40.203919999999997</v>
      </c>
      <c r="K6" s="470">
        <v>9.6889099999999999</v>
      </c>
      <c r="L6" s="469">
        <v>21.208970000000001</v>
      </c>
      <c r="M6" s="470">
        <v>7.34293</v>
      </c>
      <c r="N6" s="469">
        <v>76.682329999999993</v>
      </c>
      <c r="O6" s="472">
        <v>10.1584</v>
      </c>
      <c r="P6" s="470">
        <v>71.144999999999996</v>
      </c>
      <c r="Q6" s="471">
        <v>10.4175</v>
      </c>
      <c r="S6" s="23"/>
      <c r="T6" s="23"/>
      <c r="U6" s="23"/>
      <c r="V6" s="23"/>
      <c r="W6" s="23"/>
    </row>
    <row r="7" spans="1:23" ht="24.95" customHeight="1" x14ac:dyDescent="0.2">
      <c r="A7" s="322" t="s">
        <v>81</v>
      </c>
      <c r="B7" s="469">
        <v>40.496980000000001</v>
      </c>
      <c r="C7" s="470">
        <v>11.123710000000001</v>
      </c>
      <c r="D7" s="469">
        <v>17.74916</v>
      </c>
      <c r="E7" s="470">
        <v>13.163880000000001</v>
      </c>
      <c r="F7" s="469">
        <v>22.0566</v>
      </c>
      <c r="G7" s="470">
        <v>10.18952</v>
      </c>
      <c r="H7" s="469">
        <v>16.606529999999999</v>
      </c>
      <c r="I7" s="470">
        <v>11.692310000000001</v>
      </c>
      <c r="J7" s="469">
        <v>58.978290000000001</v>
      </c>
      <c r="K7" s="470">
        <v>11.616619999999999</v>
      </c>
      <c r="L7" s="469">
        <v>27.59712</v>
      </c>
      <c r="M7" s="470">
        <v>8.5245899999999999</v>
      </c>
      <c r="N7" s="469">
        <v>53.360660000000003</v>
      </c>
      <c r="O7" s="472">
        <v>11.360659999999999</v>
      </c>
      <c r="P7" s="470">
        <v>46.359650000000002</v>
      </c>
      <c r="Q7" s="471">
        <v>8.2894699999999997</v>
      </c>
    </row>
    <row r="8" spans="1:23" ht="24.95" customHeight="1" x14ac:dyDescent="0.2">
      <c r="A8" s="322" t="s">
        <v>82</v>
      </c>
      <c r="B8" s="469">
        <v>30.25712</v>
      </c>
      <c r="C8" s="470">
        <v>9.6033200000000001</v>
      </c>
      <c r="D8" s="469">
        <v>8.9078199999999992</v>
      </c>
      <c r="E8" s="470">
        <v>10.85196</v>
      </c>
      <c r="F8" s="469">
        <v>17.612459999999999</v>
      </c>
      <c r="G8" s="470">
        <v>8.2419100000000007</v>
      </c>
      <c r="H8" s="469">
        <v>16.694489999999998</v>
      </c>
      <c r="I8" s="470">
        <v>11.03642</v>
      </c>
      <c r="J8" s="469">
        <v>47.12697</v>
      </c>
      <c r="K8" s="470">
        <v>9.30579</v>
      </c>
      <c r="L8" s="469">
        <v>15.32658</v>
      </c>
      <c r="M8" s="470">
        <v>8.1329100000000007</v>
      </c>
      <c r="N8" s="469">
        <v>365.65854000000002</v>
      </c>
      <c r="O8" s="472">
        <v>13.97561</v>
      </c>
      <c r="P8" s="470">
        <v>49.662649999999999</v>
      </c>
      <c r="Q8" s="471">
        <v>10.668670000000001</v>
      </c>
    </row>
    <row r="9" spans="1:23" ht="24.95" customHeight="1" x14ac:dyDescent="0.2">
      <c r="A9" s="322" t="s">
        <v>83</v>
      </c>
      <c r="B9" s="469">
        <v>39.220849999999999</v>
      </c>
      <c r="C9" s="470">
        <v>12.19322</v>
      </c>
      <c r="D9" s="469">
        <v>23.61713</v>
      </c>
      <c r="E9" s="470">
        <v>16.329969999999999</v>
      </c>
      <c r="F9" s="469">
        <v>21.493590000000001</v>
      </c>
      <c r="G9" s="470">
        <v>10.77083</v>
      </c>
      <c r="H9" s="469">
        <v>16.293859999999999</v>
      </c>
      <c r="I9" s="470">
        <v>12.04715</v>
      </c>
      <c r="J9" s="469">
        <v>65.382130000000004</v>
      </c>
      <c r="K9" s="470">
        <v>12.810790000000001</v>
      </c>
      <c r="L9" s="469">
        <v>20.007960000000001</v>
      </c>
      <c r="M9" s="470">
        <v>7.8037099999999997</v>
      </c>
      <c r="N9" s="469">
        <v>226.25</v>
      </c>
      <c r="O9" s="472">
        <v>14.25</v>
      </c>
      <c r="P9" s="470">
        <v>74.040000000000006</v>
      </c>
      <c r="Q9" s="471">
        <v>12.62</v>
      </c>
    </row>
    <row r="10" spans="1:23" ht="24.95" customHeight="1" x14ac:dyDescent="0.2">
      <c r="A10" s="322" t="s">
        <v>84</v>
      </c>
      <c r="B10" s="469">
        <v>26.1204</v>
      </c>
      <c r="C10" s="470">
        <v>12.13402</v>
      </c>
      <c r="D10" s="469">
        <v>11.303750000000001</v>
      </c>
      <c r="E10" s="470">
        <v>16.32253</v>
      </c>
      <c r="F10" s="469">
        <v>20.332339999999999</v>
      </c>
      <c r="G10" s="470">
        <v>11.26816</v>
      </c>
      <c r="H10" s="469">
        <v>11.967079999999999</v>
      </c>
      <c r="I10" s="470">
        <v>11.78604</v>
      </c>
      <c r="J10" s="469">
        <v>39.453400000000002</v>
      </c>
      <c r="K10" s="470">
        <v>13.191789999999999</v>
      </c>
      <c r="L10" s="469">
        <v>15.81015</v>
      </c>
      <c r="M10" s="470">
        <v>8.8509899999999995</v>
      </c>
      <c r="N10" s="469" t="s">
        <v>498</v>
      </c>
      <c r="O10" s="472" t="s">
        <v>498</v>
      </c>
      <c r="P10" s="470">
        <v>100.35329</v>
      </c>
      <c r="Q10" s="471">
        <v>9.2934099999999997</v>
      </c>
    </row>
    <row r="11" spans="1:23" ht="24.95" customHeight="1" x14ac:dyDescent="0.2">
      <c r="A11" s="322" t="s">
        <v>85</v>
      </c>
      <c r="B11" s="469">
        <v>33.259549999999997</v>
      </c>
      <c r="C11" s="470">
        <v>10.64115</v>
      </c>
      <c r="D11" s="469">
        <v>13.73057</v>
      </c>
      <c r="E11" s="470">
        <v>13.613020000000001</v>
      </c>
      <c r="F11" s="469">
        <v>16.756640000000001</v>
      </c>
      <c r="G11" s="470">
        <v>8.12242</v>
      </c>
      <c r="H11" s="469">
        <v>16.533290000000001</v>
      </c>
      <c r="I11" s="470">
        <v>11.609909999999999</v>
      </c>
      <c r="J11" s="469">
        <v>59.999479999999998</v>
      </c>
      <c r="K11" s="470">
        <v>11.22377</v>
      </c>
      <c r="L11" s="469">
        <v>17.927050000000001</v>
      </c>
      <c r="M11" s="470">
        <v>7.5513300000000001</v>
      </c>
      <c r="N11" s="469">
        <v>161.04396</v>
      </c>
      <c r="O11" s="472">
        <v>15.10989</v>
      </c>
      <c r="P11" s="470">
        <v>98.255489999999995</v>
      </c>
      <c r="Q11" s="471">
        <v>10.99202</v>
      </c>
    </row>
    <row r="12" spans="1:23" ht="24.95" customHeight="1" x14ac:dyDescent="0.2">
      <c r="A12" s="322" t="s">
        <v>86</v>
      </c>
      <c r="B12" s="469">
        <v>31.665230000000001</v>
      </c>
      <c r="C12" s="470">
        <v>11.12692</v>
      </c>
      <c r="D12" s="469">
        <v>11.417909999999999</v>
      </c>
      <c r="E12" s="470">
        <v>17.018660000000001</v>
      </c>
      <c r="F12" s="469">
        <v>21.674050000000001</v>
      </c>
      <c r="G12" s="470">
        <v>10.0807</v>
      </c>
      <c r="H12" s="469">
        <v>16.37163</v>
      </c>
      <c r="I12" s="470">
        <v>11.271280000000001</v>
      </c>
      <c r="J12" s="469">
        <v>40.858499999999999</v>
      </c>
      <c r="K12" s="470">
        <v>10.92806</v>
      </c>
      <c r="L12" s="469">
        <v>14.46724</v>
      </c>
      <c r="M12" s="470">
        <v>8.7891700000000004</v>
      </c>
      <c r="N12" s="469">
        <v>301.14285999999998</v>
      </c>
      <c r="O12" s="472">
        <v>14.104760000000001</v>
      </c>
      <c r="P12" s="470">
        <v>31.227270000000001</v>
      </c>
      <c r="Q12" s="471">
        <v>7.7909100000000002</v>
      </c>
    </row>
    <row r="13" spans="1:23" ht="24.95" customHeight="1" x14ac:dyDescent="0.2">
      <c r="A13" s="322" t="s">
        <v>87</v>
      </c>
      <c r="B13" s="469">
        <v>42.391689999999997</v>
      </c>
      <c r="C13" s="470">
        <v>11.56535</v>
      </c>
      <c r="D13" s="469">
        <v>20.031829999999999</v>
      </c>
      <c r="E13" s="470">
        <v>14.5442</v>
      </c>
      <c r="F13" s="469">
        <v>17.12284</v>
      </c>
      <c r="G13" s="470">
        <v>11.37021</v>
      </c>
      <c r="H13" s="469">
        <v>14.41854</v>
      </c>
      <c r="I13" s="470">
        <v>11.269080000000001</v>
      </c>
      <c r="J13" s="469">
        <v>67.046639999999996</v>
      </c>
      <c r="K13" s="470">
        <v>11.778</v>
      </c>
      <c r="L13" s="469">
        <v>56.390360000000001</v>
      </c>
      <c r="M13" s="470">
        <v>9.4687000000000001</v>
      </c>
      <c r="N13" s="469">
        <v>267.20139</v>
      </c>
      <c r="O13" s="472">
        <v>14.03819</v>
      </c>
      <c r="P13" s="470">
        <v>162.72748999999999</v>
      </c>
      <c r="Q13" s="471">
        <v>9.2043800000000005</v>
      </c>
    </row>
    <row r="14" spans="1:23" ht="24.95" customHeight="1" x14ac:dyDescent="0.2">
      <c r="A14" s="322" t="s">
        <v>88</v>
      </c>
      <c r="B14" s="469">
        <v>33.712629999999997</v>
      </c>
      <c r="C14" s="470">
        <v>11.69523</v>
      </c>
      <c r="D14" s="469">
        <v>13.20604</v>
      </c>
      <c r="E14" s="470">
        <v>17.680309999999999</v>
      </c>
      <c r="F14" s="469">
        <v>20.165669999999999</v>
      </c>
      <c r="G14" s="470">
        <v>10.47598</v>
      </c>
      <c r="H14" s="469">
        <v>14.8406</v>
      </c>
      <c r="I14" s="470">
        <v>12.468719999999999</v>
      </c>
      <c r="J14" s="469">
        <v>53.058630000000001</v>
      </c>
      <c r="K14" s="470">
        <v>11.5379</v>
      </c>
      <c r="L14" s="469">
        <v>25.286570000000001</v>
      </c>
      <c r="M14" s="470">
        <v>8.1647099999999995</v>
      </c>
      <c r="N14" s="469">
        <v>215.18756999999999</v>
      </c>
      <c r="O14" s="472">
        <v>13.27797</v>
      </c>
      <c r="P14" s="470">
        <v>41.895269999999996</v>
      </c>
      <c r="Q14" s="471">
        <v>9.4853100000000001</v>
      </c>
    </row>
    <row r="15" spans="1:23" ht="24.95" customHeight="1" x14ac:dyDescent="0.2">
      <c r="A15" s="322" t="s">
        <v>89</v>
      </c>
      <c r="B15" s="469">
        <v>29.530539999999998</v>
      </c>
      <c r="C15" s="470">
        <v>10.86487</v>
      </c>
      <c r="D15" s="469">
        <v>24.857030000000002</v>
      </c>
      <c r="E15" s="470">
        <v>16.611409999999999</v>
      </c>
      <c r="F15" s="469">
        <v>16.66113</v>
      </c>
      <c r="G15" s="470">
        <v>10.02453</v>
      </c>
      <c r="H15" s="469">
        <v>13.993969999999999</v>
      </c>
      <c r="I15" s="470">
        <v>11.629300000000001</v>
      </c>
      <c r="J15" s="469">
        <v>49.290590000000002</v>
      </c>
      <c r="K15" s="470">
        <v>10.225339999999999</v>
      </c>
      <c r="L15" s="469">
        <v>22.703659999999999</v>
      </c>
      <c r="M15" s="470">
        <v>8.1738199999999992</v>
      </c>
      <c r="N15" s="469">
        <v>132.93172999999999</v>
      </c>
      <c r="O15" s="472">
        <v>9.0401600000000002</v>
      </c>
      <c r="P15" s="470">
        <v>73.417839999999998</v>
      </c>
      <c r="Q15" s="471">
        <v>9.7981200000000008</v>
      </c>
    </row>
    <row r="16" spans="1:23" ht="24.95" customHeight="1" x14ac:dyDescent="0.2">
      <c r="A16" s="322" t="s">
        <v>90</v>
      </c>
      <c r="B16" s="469">
        <v>23.6</v>
      </c>
      <c r="C16" s="470">
        <v>9.33432</v>
      </c>
      <c r="D16" s="469">
        <v>12.75393</v>
      </c>
      <c r="E16" s="470">
        <v>15.617800000000001</v>
      </c>
      <c r="F16" s="469">
        <v>20.23077</v>
      </c>
      <c r="G16" s="470">
        <v>9.2296499999999995</v>
      </c>
      <c r="H16" s="469">
        <v>15.465260000000001</v>
      </c>
      <c r="I16" s="470">
        <v>11.601470000000001</v>
      </c>
      <c r="J16" s="469">
        <v>39.543500000000002</v>
      </c>
      <c r="K16" s="470">
        <v>9.7799499999999995</v>
      </c>
      <c r="L16" s="469">
        <v>12.95059</v>
      </c>
      <c r="M16" s="470">
        <v>6.0592899999999998</v>
      </c>
      <c r="N16" s="469">
        <v>8.1817299999999999</v>
      </c>
      <c r="O16" s="472">
        <v>4.1124499999999999</v>
      </c>
      <c r="P16" s="470">
        <v>49.10577</v>
      </c>
      <c r="Q16" s="471">
        <v>6.2884599999999997</v>
      </c>
    </row>
    <row r="17" spans="1:17" ht="24.95" customHeight="1" x14ac:dyDescent="0.2">
      <c r="A17" s="322" t="s">
        <v>91</v>
      </c>
      <c r="B17" s="469">
        <v>27.026129999999998</v>
      </c>
      <c r="C17" s="470">
        <v>10.39986</v>
      </c>
      <c r="D17" s="469">
        <v>9.9857499999999995</v>
      </c>
      <c r="E17" s="470">
        <v>15.18421</v>
      </c>
      <c r="F17" s="469">
        <v>16.239740000000001</v>
      </c>
      <c r="G17" s="470">
        <v>8.8317300000000003</v>
      </c>
      <c r="H17" s="469">
        <v>14.10188</v>
      </c>
      <c r="I17" s="470">
        <v>11.15699</v>
      </c>
      <c r="J17" s="469">
        <v>50.239490000000004</v>
      </c>
      <c r="K17" s="470">
        <v>10.326560000000001</v>
      </c>
      <c r="L17" s="469">
        <v>16.930430000000001</v>
      </c>
      <c r="M17" s="470">
        <v>7.52569</v>
      </c>
      <c r="N17" s="469">
        <v>22.923079999999999</v>
      </c>
      <c r="O17" s="472">
        <v>8.6923100000000009</v>
      </c>
      <c r="P17" s="470">
        <v>21.728429999999999</v>
      </c>
      <c r="Q17" s="471">
        <v>7.00319</v>
      </c>
    </row>
    <row r="18" spans="1:17" ht="24.95" customHeight="1" x14ac:dyDescent="0.2">
      <c r="A18" s="322" t="s">
        <v>92</v>
      </c>
      <c r="B18" s="469">
        <v>29.470389999999998</v>
      </c>
      <c r="C18" s="470">
        <v>10.79317</v>
      </c>
      <c r="D18" s="469">
        <v>17.810199999999998</v>
      </c>
      <c r="E18" s="470">
        <v>15.050990000000001</v>
      </c>
      <c r="F18" s="469">
        <v>18.628799999999998</v>
      </c>
      <c r="G18" s="470">
        <v>10.055120000000001</v>
      </c>
      <c r="H18" s="469">
        <v>15.028650000000001</v>
      </c>
      <c r="I18" s="470">
        <v>11.61763</v>
      </c>
      <c r="J18" s="469">
        <v>45.916249999999998</v>
      </c>
      <c r="K18" s="470">
        <v>10.561680000000001</v>
      </c>
      <c r="L18" s="469">
        <v>19.882560000000002</v>
      </c>
      <c r="M18" s="470">
        <v>8.0138200000000008</v>
      </c>
      <c r="N18" s="469">
        <v>108.83333</v>
      </c>
      <c r="O18" s="472">
        <v>8.375</v>
      </c>
      <c r="P18" s="470">
        <v>72.965119999999999</v>
      </c>
      <c r="Q18" s="471">
        <v>9.8197700000000001</v>
      </c>
    </row>
    <row r="19" spans="1:17" ht="24.95" customHeight="1" x14ac:dyDescent="0.2">
      <c r="A19" s="322" t="s">
        <v>93</v>
      </c>
      <c r="B19" s="469">
        <v>27.257729999999999</v>
      </c>
      <c r="C19" s="470">
        <v>10.51694</v>
      </c>
      <c r="D19" s="469">
        <v>11.88679</v>
      </c>
      <c r="E19" s="470">
        <v>13.11176</v>
      </c>
      <c r="F19" s="469">
        <v>18.998169999999998</v>
      </c>
      <c r="G19" s="470">
        <v>9.3684799999999999</v>
      </c>
      <c r="H19" s="469">
        <v>14.759410000000001</v>
      </c>
      <c r="I19" s="470">
        <v>11.387510000000001</v>
      </c>
      <c r="J19" s="469">
        <v>48.922400000000003</v>
      </c>
      <c r="K19" s="470">
        <v>10.505459999999999</v>
      </c>
      <c r="L19" s="469">
        <v>20.862919999999999</v>
      </c>
      <c r="M19" s="470">
        <v>7.2373200000000004</v>
      </c>
      <c r="N19" s="469">
        <v>318.30189000000001</v>
      </c>
      <c r="O19" s="472">
        <v>14.905659999999999</v>
      </c>
      <c r="P19" s="470">
        <v>29.727270000000001</v>
      </c>
      <c r="Q19" s="471">
        <v>6.0434799999999997</v>
      </c>
    </row>
    <row r="20" spans="1:17" ht="24.95" customHeight="1" x14ac:dyDescent="0.2">
      <c r="A20" s="333" t="s">
        <v>94</v>
      </c>
      <c r="B20" s="469">
        <v>32.65504</v>
      </c>
      <c r="C20" s="470">
        <v>10.491149999999999</v>
      </c>
      <c r="D20" s="469">
        <v>14.78153</v>
      </c>
      <c r="E20" s="470">
        <v>17.27027</v>
      </c>
      <c r="F20" s="469">
        <v>20.830490000000001</v>
      </c>
      <c r="G20" s="470">
        <v>9.7614999999999998</v>
      </c>
      <c r="H20" s="469">
        <v>16.04243</v>
      </c>
      <c r="I20" s="470">
        <v>10.62865</v>
      </c>
      <c r="J20" s="469">
        <v>56.667189999999998</v>
      </c>
      <c r="K20" s="470">
        <v>10.427619999999999</v>
      </c>
      <c r="L20" s="469">
        <v>16.305700000000002</v>
      </c>
      <c r="M20" s="470">
        <v>7.3730599999999997</v>
      </c>
      <c r="N20" s="469">
        <v>177.66667000000001</v>
      </c>
      <c r="O20" s="472">
        <v>9.6805599999999998</v>
      </c>
      <c r="P20" s="470">
        <v>88.35669</v>
      </c>
      <c r="Q20" s="471">
        <v>7.0955399999999997</v>
      </c>
    </row>
    <row r="21" spans="1:17" ht="24.95" customHeight="1" thickBot="1" x14ac:dyDescent="0.25">
      <c r="A21" s="323" t="s">
        <v>109</v>
      </c>
      <c r="B21" s="643">
        <v>29.140809999999998</v>
      </c>
      <c r="C21" s="644">
        <v>11.07666</v>
      </c>
      <c r="D21" s="645">
        <v>13.67764</v>
      </c>
      <c r="E21" s="646">
        <v>15.73954</v>
      </c>
      <c r="F21" s="645">
        <v>16.82244</v>
      </c>
      <c r="G21" s="646">
        <v>9.9749400000000001</v>
      </c>
      <c r="H21" s="645">
        <v>14.645099999999999</v>
      </c>
      <c r="I21" s="646">
        <v>11.795579999999999</v>
      </c>
      <c r="J21" s="645">
        <v>50.581209999999999</v>
      </c>
      <c r="K21" s="646">
        <v>10.77679</v>
      </c>
      <c r="L21" s="645">
        <v>24.845839999999999</v>
      </c>
      <c r="M21" s="646">
        <v>7.9415199999999997</v>
      </c>
      <c r="N21" s="645">
        <v>128.31612999999999</v>
      </c>
      <c r="O21" s="647">
        <v>10.08475</v>
      </c>
      <c r="P21" s="644">
        <v>73.106430000000003</v>
      </c>
      <c r="Q21" s="648">
        <v>9.0326599999999999</v>
      </c>
    </row>
    <row r="23" spans="1:17" s="707" customFormat="1" ht="11.25" x14ac:dyDescent="0.2">
      <c r="A23" s="707" t="str">
        <f>'Tabelle 1.1'!A38</f>
        <v>Anmerkungen. Datengrundlage: Volkshochschul-Statistik 2019; Basis: 869 VHS.</v>
      </c>
    </row>
    <row r="25" spans="1:17" x14ac:dyDescent="0.2">
      <c r="A25" s="700" t="s">
        <v>515</v>
      </c>
      <c r="B25" s="700"/>
      <c r="C25" s="700"/>
    </row>
    <row r="26" spans="1:17" x14ac:dyDescent="0.2">
      <c r="A26" s="700" t="s">
        <v>516</v>
      </c>
      <c r="B26" s="700"/>
      <c r="F26" s="702" t="s">
        <v>503</v>
      </c>
    </row>
    <row r="27" spans="1:17" x14ac:dyDescent="0.2">
      <c r="A27" s="703"/>
      <c r="B27" s="700"/>
      <c r="C27" s="700"/>
    </row>
    <row r="28" spans="1:17" x14ac:dyDescent="0.2">
      <c r="A28" s="704" t="s">
        <v>517</v>
      </c>
      <c r="B28" s="700"/>
      <c r="C28" s="700"/>
    </row>
  </sheetData>
  <mergeCells count="11">
    <mergeCell ref="F3:G3"/>
    <mergeCell ref="H3:I3"/>
    <mergeCell ref="J3:K3"/>
    <mergeCell ref="L3:M3"/>
    <mergeCell ref="A1:Q1"/>
    <mergeCell ref="D2:Q2"/>
    <mergeCell ref="N3:O3"/>
    <mergeCell ref="P3:Q3"/>
    <mergeCell ref="A2:A4"/>
    <mergeCell ref="B2:C3"/>
    <mergeCell ref="D3:E3"/>
  </mergeCells>
  <conditionalFormatting sqref="A5 A7:A21">
    <cfRule type="cellIs" dxfId="10" priority="3" stopIfTrue="1" operator="equal">
      <formula>0</formula>
    </cfRule>
  </conditionalFormatting>
  <hyperlinks>
    <hyperlink ref="F26" r:id="rId1" xr:uid="{B85AF488-3440-40E9-9F83-CFEBF2354CF1}"/>
    <hyperlink ref="A28" r:id="rId2" display="Publikation und Tabellen stehen unter der Lizenz CC BY-SA DEED 4.0." xr:uid="{0A2131FD-9791-4F67-A004-9CBF74AA3BC9}"/>
  </hyperlinks>
  <pageMargins left="0.78740157480314965" right="0.78740157480314965" top="0.98425196850393704" bottom="0.98425196850393704" header="0.51181102362204722" footer="0.51181102362204722"/>
  <pageSetup paperSize="9" scale="61" orientation="portrait" r:id="rId3"/>
  <headerFooter scaleWithDoc="0" alignWithMargins="0"/>
  <legacyDrawingHF r:id="rId4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12D0-C88E-4C05-8C34-B9131BC6EF6A}">
  <dimension ref="A1:L38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6.85546875" style="24" customWidth="1"/>
    <col min="2" max="2" width="17.85546875" style="24" customWidth="1"/>
    <col min="3" max="3" width="16.42578125" style="24" customWidth="1"/>
    <col min="4" max="4" width="18.85546875" style="24" customWidth="1"/>
    <col min="5" max="5" width="20.28515625" style="24" customWidth="1"/>
    <col min="6" max="7" width="20.7109375" style="24" customWidth="1"/>
    <col min="8" max="8" width="21.5703125" style="24" customWidth="1"/>
    <col min="9" max="9" width="20.7109375" style="24" customWidth="1"/>
    <col min="10" max="16384" width="11.42578125" style="24"/>
  </cols>
  <sheetData>
    <row r="1" spans="1:12" ht="39.950000000000003" customHeight="1" thickBot="1" x14ac:dyDescent="0.25">
      <c r="A1" s="753" t="str">
        <f>"Tabelle 30: Strukturdaten " &amp;Hilfswerte!B1</f>
        <v>Tabelle 30: Strukturdaten 2019</v>
      </c>
      <c r="B1" s="753"/>
      <c r="C1" s="753"/>
      <c r="D1" s="753"/>
      <c r="E1" s="753"/>
      <c r="F1" s="753"/>
      <c r="G1" s="753"/>
      <c r="H1" s="753"/>
      <c r="I1" s="753"/>
      <c r="J1" s="54"/>
      <c r="K1" s="54"/>
      <c r="L1" s="54"/>
    </row>
    <row r="2" spans="1:12" ht="27" customHeight="1" x14ac:dyDescent="0.2">
      <c r="A2" s="123"/>
      <c r="B2" s="1104" t="s">
        <v>350</v>
      </c>
      <c r="C2" s="1104"/>
      <c r="D2" s="1104"/>
      <c r="E2" s="1104"/>
      <c r="F2" s="1105" t="s">
        <v>351</v>
      </c>
      <c r="G2" s="1104"/>
      <c r="H2" s="1104"/>
      <c r="I2" s="1106"/>
    </row>
    <row r="3" spans="1:12" ht="140.25" customHeight="1" x14ac:dyDescent="0.2">
      <c r="A3" s="473" t="s">
        <v>14</v>
      </c>
      <c r="B3" s="658" t="s">
        <v>352</v>
      </c>
      <c r="C3" s="658" t="s">
        <v>353</v>
      </c>
      <c r="D3" s="658" t="s">
        <v>354</v>
      </c>
      <c r="E3" s="660" t="s">
        <v>355</v>
      </c>
      <c r="F3" s="658" t="s">
        <v>356</v>
      </c>
      <c r="G3" s="658" t="s">
        <v>468</v>
      </c>
      <c r="H3" s="658" t="s">
        <v>357</v>
      </c>
      <c r="I3" s="659" t="s">
        <v>467</v>
      </c>
    </row>
    <row r="4" spans="1:12" ht="24.95" customHeight="1" x14ac:dyDescent="0.2">
      <c r="A4" s="333" t="s">
        <v>79</v>
      </c>
      <c r="B4" s="476">
        <v>20.188089999999999</v>
      </c>
      <c r="C4" s="476">
        <v>10.584059999999999</v>
      </c>
      <c r="D4" s="476">
        <v>1.45242</v>
      </c>
      <c r="E4" s="476">
        <v>4.6610199999999997</v>
      </c>
      <c r="F4" s="655">
        <v>262.30840000000001</v>
      </c>
      <c r="G4" s="649">
        <v>188.9622</v>
      </c>
      <c r="H4" s="649">
        <v>267.1764</v>
      </c>
      <c r="I4" s="650">
        <v>193.83022</v>
      </c>
    </row>
    <row r="5" spans="1:12" ht="24.95" customHeight="1" x14ac:dyDescent="0.2">
      <c r="A5" s="474" t="s">
        <v>80</v>
      </c>
      <c r="B5" s="476">
        <v>18.131019999999999</v>
      </c>
      <c r="C5" s="476">
        <v>9.7925400000000007</v>
      </c>
      <c r="D5" s="476">
        <v>1.16482</v>
      </c>
      <c r="E5" s="476">
        <v>5.2966199999999999</v>
      </c>
      <c r="F5" s="655">
        <v>223.59180000000001</v>
      </c>
      <c r="G5" s="649">
        <v>195.26150000000001</v>
      </c>
      <c r="H5" s="649">
        <v>229.86435</v>
      </c>
      <c r="I5" s="650">
        <v>201.53400999999999</v>
      </c>
    </row>
    <row r="6" spans="1:12" ht="24.95" customHeight="1" x14ac:dyDescent="0.2">
      <c r="A6" s="474" t="s">
        <v>81</v>
      </c>
      <c r="B6" s="476">
        <v>15.05833</v>
      </c>
      <c r="C6" s="476">
        <v>11.006320000000001</v>
      </c>
      <c r="D6" s="476">
        <v>5.6303400000000003</v>
      </c>
      <c r="E6" s="476" t="s">
        <v>498</v>
      </c>
      <c r="F6" s="655">
        <v>242.50460000000001</v>
      </c>
      <c r="G6" s="649">
        <v>171.27979999999999</v>
      </c>
      <c r="H6" s="649">
        <v>243.56443999999999</v>
      </c>
      <c r="I6" s="650">
        <v>172.33964</v>
      </c>
    </row>
    <row r="7" spans="1:12" ht="24.95" customHeight="1" x14ac:dyDescent="0.2">
      <c r="A7" s="474" t="s">
        <v>82</v>
      </c>
      <c r="B7" s="477">
        <v>6.3828300000000002</v>
      </c>
      <c r="C7" s="477">
        <v>4.5263299999999997</v>
      </c>
      <c r="D7" s="477">
        <v>1.18123</v>
      </c>
      <c r="E7" s="477">
        <v>2.0364900000000001</v>
      </c>
      <c r="F7" s="655">
        <v>87.088499999999996</v>
      </c>
      <c r="G7" s="649">
        <v>73.599599999999995</v>
      </c>
      <c r="H7" s="649">
        <v>88.341290000000001</v>
      </c>
      <c r="I7" s="650">
        <v>74.85239</v>
      </c>
    </row>
    <row r="8" spans="1:12" ht="24.95" customHeight="1" x14ac:dyDescent="0.2">
      <c r="A8" s="474" t="s">
        <v>83</v>
      </c>
      <c r="B8" s="477">
        <v>22.507930000000002</v>
      </c>
      <c r="C8" s="477">
        <v>16.231059999999999</v>
      </c>
      <c r="D8" s="477">
        <v>0.38351000000000002</v>
      </c>
      <c r="E8" s="477">
        <v>7.7284100000000002</v>
      </c>
      <c r="F8" s="655">
        <v>228.55369999999999</v>
      </c>
      <c r="G8" s="649">
        <v>145.21969999999999</v>
      </c>
      <c r="H8" s="649">
        <v>230.79682</v>
      </c>
      <c r="I8" s="650">
        <v>147.46276</v>
      </c>
    </row>
    <row r="9" spans="1:12" ht="24.95" customHeight="1" x14ac:dyDescent="0.2">
      <c r="A9" s="474" t="s">
        <v>84</v>
      </c>
      <c r="B9" s="477">
        <v>12.07056</v>
      </c>
      <c r="C9" s="477">
        <v>6.6396499999999996</v>
      </c>
      <c r="D9" s="477">
        <v>4.0881400000000001</v>
      </c>
      <c r="E9" s="477" t="s">
        <v>498</v>
      </c>
      <c r="F9" s="655">
        <v>121.9496</v>
      </c>
      <c r="G9" s="649">
        <v>86.959000000000003</v>
      </c>
      <c r="H9" s="649">
        <v>122.2521</v>
      </c>
      <c r="I9" s="650">
        <v>87.261480000000006</v>
      </c>
    </row>
    <row r="10" spans="1:12" ht="24.95" customHeight="1" x14ac:dyDescent="0.2">
      <c r="A10" s="474" t="s">
        <v>85</v>
      </c>
      <c r="B10" s="477">
        <v>17.99531</v>
      </c>
      <c r="C10" s="477">
        <v>11.7532</v>
      </c>
      <c r="D10" s="477">
        <v>0.94991999999999999</v>
      </c>
      <c r="E10" s="477">
        <v>5.3967499999999999</v>
      </c>
      <c r="F10" s="655">
        <v>202.53059999999999</v>
      </c>
      <c r="G10" s="649">
        <v>121.6114</v>
      </c>
      <c r="H10" s="649">
        <v>204.48437000000001</v>
      </c>
      <c r="I10" s="650">
        <v>123.56520999999999</v>
      </c>
    </row>
    <row r="11" spans="1:12" ht="24.95" customHeight="1" x14ac:dyDescent="0.2">
      <c r="A11" s="474" t="s">
        <v>86</v>
      </c>
      <c r="B11" s="477">
        <v>7.4765499999999996</v>
      </c>
      <c r="C11" s="477">
        <v>5.69191</v>
      </c>
      <c r="D11" s="477">
        <v>1.5885199999999999</v>
      </c>
      <c r="E11" s="477">
        <v>2.9156399999999998</v>
      </c>
      <c r="F11" s="655">
        <v>82.149500000000003</v>
      </c>
      <c r="G11" s="649">
        <v>67.8733</v>
      </c>
      <c r="H11" s="649">
        <v>83.523690000000002</v>
      </c>
      <c r="I11" s="650">
        <v>69.247519999999994</v>
      </c>
    </row>
    <row r="12" spans="1:12" ht="24.95" customHeight="1" x14ac:dyDescent="0.2">
      <c r="A12" s="474" t="s">
        <v>87</v>
      </c>
      <c r="B12" s="477">
        <v>28.737439999999999</v>
      </c>
      <c r="C12" s="477">
        <v>20.274419999999999</v>
      </c>
      <c r="D12" s="477">
        <v>2.79854</v>
      </c>
      <c r="E12" s="477">
        <v>3.8936199999999999</v>
      </c>
      <c r="F12" s="655">
        <v>263.79939999999999</v>
      </c>
      <c r="G12" s="649">
        <v>186.6199</v>
      </c>
      <c r="H12" s="649">
        <v>265.53883999999999</v>
      </c>
      <c r="I12" s="650">
        <v>188.35938999999999</v>
      </c>
    </row>
    <row r="13" spans="1:12" ht="24.95" customHeight="1" x14ac:dyDescent="0.2">
      <c r="A13" s="474" t="s">
        <v>88</v>
      </c>
      <c r="B13" s="477">
        <v>15.00259</v>
      </c>
      <c r="C13" s="477">
        <v>11.072660000000001</v>
      </c>
      <c r="D13" s="477">
        <v>2.8244899999999999</v>
      </c>
      <c r="E13" s="477">
        <v>4.2336799999999997</v>
      </c>
      <c r="F13" s="655">
        <v>153.8407</v>
      </c>
      <c r="G13" s="649">
        <v>107.81789999999999</v>
      </c>
      <c r="H13" s="649">
        <v>156.36243999999999</v>
      </c>
      <c r="I13" s="650">
        <v>110.33956999999999</v>
      </c>
    </row>
    <row r="14" spans="1:12" ht="24.95" customHeight="1" x14ac:dyDescent="0.2">
      <c r="A14" s="474" t="s">
        <v>89</v>
      </c>
      <c r="B14" s="477">
        <v>12.70932</v>
      </c>
      <c r="C14" s="477">
        <v>7.6812100000000001</v>
      </c>
      <c r="D14" s="477">
        <v>1.4217900000000001</v>
      </c>
      <c r="E14" s="477">
        <v>2.28328</v>
      </c>
      <c r="F14" s="655">
        <v>190.2895</v>
      </c>
      <c r="G14" s="649">
        <v>141.85319999999999</v>
      </c>
      <c r="H14" s="649">
        <v>193.10529</v>
      </c>
      <c r="I14" s="650">
        <v>144.66892999999999</v>
      </c>
    </row>
    <row r="15" spans="1:12" ht="24.95" customHeight="1" x14ac:dyDescent="0.2">
      <c r="A15" s="474" t="s">
        <v>90</v>
      </c>
      <c r="B15" s="477">
        <v>13.6419</v>
      </c>
      <c r="C15" s="477">
        <v>10.12726</v>
      </c>
      <c r="D15" s="477">
        <v>2.0629200000000001</v>
      </c>
      <c r="E15" s="477">
        <v>4.1270499999999997</v>
      </c>
      <c r="F15" s="655">
        <v>177.0282</v>
      </c>
      <c r="G15" s="649">
        <v>131.10830000000001</v>
      </c>
      <c r="H15" s="649">
        <v>183.47234</v>
      </c>
      <c r="I15" s="650">
        <v>137.55251000000001</v>
      </c>
    </row>
    <row r="16" spans="1:12" ht="24.95" customHeight="1" x14ac:dyDescent="0.2">
      <c r="A16" s="474" t="s">
        <v>91</v>
      </c>
      <c r="B16" s="477">
        <v>8.1280199999999994</v>
      </c>
      <c r="C16" s="477">
        <v>4.7358799999999999</v>
      </c>
      <c r="D16" s="477">
        <v>1.29416</v>
      </c>
      <c r="E16" s="477">
        <v>1.85215</v>
      </c>
      <c r="F16" s="655">
        <v>96.362399999999994</v>
      </c>
      <c r="G16" s="649">
        <v>79.788600000000002</v>
      </c>
      <c r="H16" s="649">
        <v>97.789400000000001</v>
      </c>
      <c r="I16" s="650">
        <v>81.215580000000003</v>
      </c>
    </row>
    <row r="17" spans="1:9" ht="24.95" customHeight="1" x14ac:dyDescent="0.2">
      <c r="A17" s="474" t="s">
        <v>92</v>
      </c>
      <c r="B17" s="477">
        <v>6.8558199999999996</v>
      </c>
      <c r="C17" s="477">
        <v>4.99857</v>
      </c>
      <c r="D17" s="477">
        <v>0.71448999999999996</v>
      </c>
      <c r="E17" s="477">
        <v>2.33622</v>
      </c>
      <c r="F17" s="655">
        <v>80.457999999999998</v>
      </c>
      <c r="G17" s="649">
        <v>67.073999999999998</v>
      </c>
      <c r="H17" s="649">
        <v>81.422489999999996</v>
      </c>
      <c r="I17" s="650">
        <v>68.038570000000007</v>
      </c>
    </row>
    <row r="18" spans="1:9" ht="24.95" customHeight="1" x14ac:dyDescent="0.2">
      <c r="A18" s="474" t="s">
        <v>93</v>
      </c>
      <c r="B18" s="477">
        <v>17.789079999999998</v>
      </c>
      <c r="C18" s="477">
        <v>11.25136</v>
      </c>
      <c r="D18" s="477">
        <v>0.53561999999999999</v>
      </c>
      <c r="E18" s="477">
        <v>5.3227799999999998</v>
      </c>
      <c r="F18" s="655">
        <v>229.10249999999999</v>
      </c>
      <c r="G18" s="649">
        <v>158.16929999999999</v>
      </c>
      <c r="H18" s="649">
        <v>232.70453000000001</v>
      </c>
      <c r="I18" s="650">
        <v>161.77135000000001</v>
      </c>
    </row>
    <row r="19" spans="1:9" ht="24.95" customHeight="1" x14ac:dyDescent="0.2">
      <c r="A19" s="475" t="s">
        <v>94</v>
      </c>
      <c r="B19" s="478">
        <v>10.043670000000001</v>
      </c>
      <c r="C19" s="478">
        <v>7.484</v>
      </c>
      <c r="D19" s="478">
        <v>2.30254</v>
      </c>
      <c r="E19" s="478">
        <v>2.17136</v>
      </c>
      <c r="F19" s="656">
        <v>120.58540000000001</v>
      </c>
      <c r="G19" s="651">
        <v>101.42059999999999</v>
      </c>
      <c r="H19" s="651">
        <v>121.86436</v>
      </c>
      <c r="I19" s="652">
        <v>102.69954</v>
      </c>
    </row>
    <row r="20" spans="1:9" ht="24.95" customHeight="1" thickBot="1" x14ac:dyDescent="0.25">
      <c r="A20" s="458" t="s">
        <v>109</v>
      </c>
      <c r="B20" s="479">
        <v>16.611470000000001</v>
      </c>
      <c r="C20" s="479">
        <v>10.643420000000001</v>
      </c>
      <c r="D20" s="479">
        <v>1.99085</v>
      </c>
      <c r="E20" s="479">
        <v>3.89019</v>
      </c>
      <c r="F20" s="657">
        <v>192.99039999999999</v>
      </c>
      <c r="G20" s="653">
        <v>142.9342</v>
      </c>
      <c r="H20" s="653">
        <v>196.09300999999999</v>
      </c>
      <c r="I20" s="654">
        <v>146.03681</v>
      </c>
    </row>
    <row r="21" spans="1:9" x14ac:dyDescent="0.2">
      <c r="A21" s="32"/>
      <c r="F21" s="522"/>
      <c r="G21" s="522"/>
      <c r="H21" s="522"/>
      <c r="I21" s="522"/>
    </row>
    <row r="22" spans="1:9" s="707" customFormat="1" ht="11.25" x14ac:dyDescent="0.2">
      <c r="A22" s="715" t="str">
        <f>"Anmerkungen. Datengrundlage: Volkshochschul-Statistik "&amp;Hilfswerte!B1&amp;"; Basis: "&amp;Tabelle1!$C$36&amp;" VHS."</f>
        <v>Anmerkungen. Datengrundlage: Volkshochschul-Statistik 2019; Basis: 869 VHS.</v>
      </c>
      <c r="F22" s="716"/>
      <c r="G22" s="716"/>
      <c r="H22" s="716"/>
      <c r="I22" s="716"/>
    </row>
    <row r="23" spans="1:9" s="707" customFormat="1" ht="11.25" x14ac:dyDescent="0.2">
      <c r="A23" s="715"/>
      <c r="F23" s="716"/>
      <c r="G23" s="716"/>
      <c r="H23" s="716"/>
      <c r="I23" s="716"/>
    </row>
    <row r="24" spans="1:9" x14ac:dyDescent="0.2">
      <c r="A24" s="700" t="s">
        <v>515</v>
      </c>
      <c r="B24" s="700"/>
    </row>
    <row r="25" spans="1:9" x14ac:dyDescent="0.2">
      <c r="A25" s="700" t="s">
        <v>516</v>
      </c>
      <c r="B25" s="700"/>
      <c r="C25" s="702" t="s">
        <v>503</v>
      </c>
    </row>
    <row r="26" spans="1:9" x14ac:dyDescent="0.2">
      <c r="A26" s="703"/>
      <c r="B26" s="700"/>
    </row>
    <row r="27" spans="1:9" x14ac:dyDescent="0.2">
      <c r="A27" s="704" t="s">
        <v>517</v>
      </c>
      <c r="B27" s="700"/>
    </row>
    <row r="28" spans="1:9" x14ac:dyDescent="0.2">
      <c r="A28" s="32"/>
    </row>
    <row r="29" spans="1:9" x14ac:dyDescent="0.2">
      <c r="A29" s="32"/>
    </row>
    <row r="30" spans="1:9" x14ac:dyDescent="0.2">
      <c r="A30" s="32"/>
    </row>
    <row r="31" spans="1:9" x14ac:dyDescent="0.2">
      <c r="A31" s="32"/>
    </row>
    <row r="32" spans="1:9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  <row r="38" spans="1:1" x14ac:dyDescent="0.2">
      <c r="A38" s="32"/>
    </row>
  </sheetData>
  <mergeCells count="3">
    <mergeCell ref="B2:E2"/>
    <mergeCell ref="F2:I2"/>
    <mergeCell ref="A1:I1"/>
  </mergeCells>
  <conditionalFormatting sqref="A21 A28 A30 A32 A34 A36">
    <cfRule type="cellIs" dxfId="9" priority="146" stopIfTrue="1" operator="equal">
      <formula>1</formula>
    </cfRule>
    <cfRule type="cellIs" dxfId="8" priority="147" stopIfTrue="1" operator="lessThan">
      <formula>0.0005</formula>
    </cfRule>
  </conditionalFormatting>
  <conditionalFormatting sqref="A22:A23 A29 A31 A33 A35 A37">
    <cfRule type="cellIs" dxfId="7" priority="149" stopIfTrue="1" operator="equal">
      <formula>0</formula>
    </cfRule>
  </conditionalFormatting>
  <conditionalFormatting sqref="A38">
    <cfRule type="cellIs" dxfId="6" priority="148" stopIfTrue="1" operator="lessThan">
      <formula>0.0005</formula>
    </cfRule>
  </conditionalFormatting>
  <conditionalFormatting sqref="A4:I20">
    <cfRule type="cellIs" dxfId="5" priority="1" stopIfTrue="1" operator="equal">
      <formula>0</formula>
    </cfRule>
  </conditionalFormatting>
  <hyperlinks>
    <hyperlink ref="A27" r:id="rId1" display="Publikation und Tabellen stehen unter der Lizenz CC BY-SA DEED 4.0." xr:uid="{AB7B053C-B4F7-4D73-82EA-B789106441EE}"/>
    <hyperlink ref="C25" r:id="rId2" xr:uid="{07E81A82-C369-4D0C-8A3D-F6B207361C4B}"/>
  </hyperlinks>
  <pageMargins left="0.7" right="0.7" top="0.78740157499999996" bottom="0.78740157499999996" header="0.3" footer="0.3"/>
  <pageSetup paperSize="9" scale="69" orientation="landscape"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BBD4-1B6F-4CA7-A43F-29C6541A2BA0}">
  <dimension ref="A1:K28"/>
  <sheetViews>
    <sheetView view="pageBreakPreview" topLeftCell="A9" zoomScaleNormal="100" zoomScaleSheetLayoutView="100" workbookViewId="0">
      <selection activeCell="J30" sqref="J30"/>
    </sheetView>
  </sheetViews>
  <sheetFormatPr baseColWidth="10" defaultRowHeight="12.75" x14ac:dyDescent="0.2"/>
  <cols>
    <col min="1" max="1" width="15.28515625" style="9" customWidth="1"/>
    <col min="2" max="2" width="6.85546875" style="9" customWidth="1"/>
    <col min="3" max="3" width="7.7109375" style="9" customWidth="1"/>
    <col min="4" max="4" width="9.140625" style="9" customWidth="1"/>
    <col min="5" max="5" width="3.28515625" style="9" customWidth="1"/>
    <col min="6" max="6" width="23.7109375" style="9" customWidth="1"/>
    <col min="7" max="7" width="6.85546875" style="9" customWidth="1"/>
    <col min="8" max="8" width="7.7109375" style="9" customWidth="1"/>
    <col min="9" max="9" width="10.28515625" style="9" customWidth="1"/>
    <col min="10" max="16384" width="11.42578125" style="9"/>
  </cols>
  <sheetData>
    <row r="1" spans="1:11" s="3" customFormat="1" ht="39.950000000000003" customHeight="1" thickBot="1" x14ac:dyDescent="0.25">
      <c r="A1" s="748" t="str">
        <f>"Tabelle 31: Veränderungen gegenüber dem Vorjahr bei Kursen nach Ländern und Programmbereichen " &amp;Hilfswerte!B1</f>
        <v>Tabelle 31: Veränderungen gegenüber dem Vorjahr bei Kursen nach Ländern und Programmbereichen 2019</v>
      </c>
      <c r="B1" s="748"/>
      <c r="C1" s="748"/>
      <c r="D1" s="748"/>
      <c r="E1" s="748"/>
      <c r="F1" s="748"/>
      <c r="G1" s="748"/>
      <c r="H1" s="748"/>
      <c r="I1" s="748"/>
    </row>
    <row r="2" spans="1:11" s="480" customFormat="1" ht="39" customHeight="1" x14ac:dyDescent="0.2">
      <c r="A2" s="670" t="s">
        <v>14</v>
      </c>
      <c r="B2" s="671" t="s">
        <v>18</v>
      </c>
      <c r="C2" s="671" t="s">
        <v>19</v>
      </c>
      <c r="D2" s="672" t="s">
        <v>20</v>
      </c>
      <c r="F2" s="673" t="s">
        <v>280</v>
      </c>
      <c r="G2" s="671" t="s">
        <v>18</v>
      </c>
      <c r="H2" s="671" t="s">
        <v>19</v>
      </c>
      <c r="I2" s="672" t="s">
        <v>20</v>
      </c>
      <c r="K2" s="481"/>
    </row>
    <row r="3" spans="1:11" s="482" customFormat="1" ht="36" customHeight="1" x14ac:dyDescent="0.2">
      <c r="A3" s="483" t="s">
        <v>79</v>
      </c>
      <c r="B3" s="661">
        <v>-4.9100000000000003E-3</v>
      </c>
      <c r="C3" s="662">
        <v>-4.6600000000000003E-2</v>
      </c>
      <c r="D3" s="663">
        <v>-4.15E-3</v>
      </c>
      <c r="F3" s="459" t="s">
        <v>113</v>
      </c>
      <c r="G3" s="254">
        <v>2.5360000000000001E-2</v>
      </c>
      <c r="H3" s="186">
        <v>-3.7780000000000001E-2</v>
      </c>
      <c r="I3" s="286">
        <v>5.8689999999999999E-2</v>
      </c>
    </row>
    <row r="4" spans="1:11" s="482" customFormat="1" ht="36" customHeight="1" x14ac:dyDescent="0.2">
      <c r="A4" s="483" t="s">
        <v>80</v>
      </c>
      <c r="B4" s="661">
        <v>2.1659999999999999E-2</v>
      </c>
      <c r="C4" s="662">
        <v>-1.883E-2</v>
      </c>
      <c r="D4" s="663">
        <v>2.5579999999999999E-2</v>
      </c>
      <c r="F4" s="456" t="s">
        <v>137</v>
      </c>
      <c r="G4" s="254">
        <v>1.5939999999999999E-2</v>
      </c>
      <c r="H4" s="186">
        <v>5.9999999999999995E-4</v>
      </c>
      <c r="I4" s="286">
        <v>4.0770000000000001E-2</v>
      </c>
    </row>
    <row r="5" spans="1:11" s="482" customFormat="1" ht="36" customHeight="1" x14ac:dyDescent="0.2">
      <c r="A5" s="484" t="s">
        <v>81</v>
      </c>
      <c r="B5" s="661">
        <v>5.0889999999999998E-2</v>
      </c>
      <c r="C5" s="662">
        <v>4.7200000000000002E-3</v>
      </c>
      <c r="D5" s="663">
        <v>1.9179999999999999E-2</v>
      </c>
      <c r="F5" s="456" t="s">
        <v>21</v>
      </c>
      <c r="G5" s="254">
        <v>1.5699999999999999E-2</v>
      </c>
      <c r="H5" s="186">
        <v>1.1310000000000001E-2</v>
      </c>
      <c r="I5" s="286">
        <v>1.9369999999999998E-2</v>
      </c>
    </row>
    <row r="6" spans="1:11" s="482" customFormat="1" ht="36" customHeight="1" x14ac:dyDescent="0.2">
      <c r="A6" s="484" t="s">
        <v>82</v>
      </c>
      <c r="B6" s="661">
        <v>3.8899999999999998E-3</v>
      </c>
      <c r="C6" s="662">
        <v>-7.2260000000000005E-2</v>
      </c>
      <c r="D6" s="663">
        <v>-1.1010000000000001E-2</v>
      </c>
      <c r="F6" s="456" t="s">
        <v>22</v>
      </c>
      <c r="G6" s="254">
        <v>-2.879E-2</v>
      </c>
      <c r="H6" s="186">
        <v>-5.3080000000000002E-2</v>
      </c>
      <c r="I6" s="286">
        <v>-5.3809999999999997E-2</v>
      </c>
    </row>
    <row r="7" spans="1:11" s="482" customFormat="1" ht="36" customHeight="1" x14ac:dyDescent="0.2">
      <c r="A7" s="484" t="s">
        <v>83</v>
      </c>
      <c r="B7" s="661">
        <v>2.5770000000000001E-2</v>
      </c>
      <c r="C7" s="662">
        <v>-7.485E-2</v>
      </c>
      <c r="D7" s="663">
        <v>-5.1580000000000001E-2</v>
      </c>
      <c r="F7" s="456" t="s">
        <v>421</v>
      </c>
      <c r="G7" s="254">
        <v>-1.7149999999999999E-2</v>
      </c>
      <c r="H7" s="186">
        <v>-8.1519999999999995E-2</v>
      </c>
      <c r="I7" s="286">
        <v>-4.7E-2</v>
      </c>
    </row>
    <row r="8" spans="1:11" s="482" customFormat="1" ht="36" customHeight="1" x14ac:dyDescent="0.2">
      <c r="A8" s="484" t="s">
        <v>84</v>
      </c>
      <c r="B8" s="661">
        <v>4.3459999999999999E-2</v>
      </c>
      <c r="C8" s="662">
        <v>-1.295E-2</v>
      </c>
      <c r="D8" s="663">
        <v>4.4589999999999998E-2</v>
      </c>
      <c r="F8" s="460" t="s">
        <v>433</v>
      </c>
      <c r="G8" s="254">
        <v>-0.23401</v>
      </c>
      <c r="H8" s="186">
        <v>-0.1915</v>
      </c>
      <c r="I8" s="286">
        <v>-0.16489999999999999</v>
      </c>
    </row>
    <row r="9" spans="1:11" s="482" customFormat="1" ht="36" customHeight="1" thickBot="1" x14ac:dyDescent="0.25">
      <c r="A9" s="484" t="s">
        <v>85</v>
      </c>
      <c r="B9" s="661">
        <v>-1.2319999999999999E-2</v>
      </c>
      <c r="C9" s="662">
        <v>-7.4230000000000004E-2</v>
      </c>
      <c r="D9" s="663">
        <v>-3.2300000000000002E-2</v>
      </c>
      <c r="F9" s="125" t="s">
        <v>43</v>
      </c>
      <c r="G9" s="437">
        <v>-1.1800000000000001E-3</v>
      </c>
      <c r="H9" s="435">
        <v>2.946E-2</v>
      </c>
      <c r="I9" s="438">
        <v>1.9890000000000001E-2</v>
      </c>
    </row>
    <row r="10" spans="1:11" s="482" customFormat="1" ht="36" customHeight="1" x14ac:dyDescent="0.2">
      <c r="A10" s="484" t="s">
        <v>86</v>
      </c>
      <c r="B10" s="661">
        <v>-3.0870000000000002E-2</v>
      </c>
      <c r="C10" s="662">
        <v>-4.4609999999999997E-2</v>
      </c>
      <c r="D10" s="663">
        <v>-1.8630000000000001E-2</v>
      </c>
    </row>
    <row r="11" spans="1:11" s="482" customFormat="1" ht="36" customHeight="1" x14ac:dyDescent="0.2">
      <c r="A11" s="484" t="s">
        <v>87</v>
      </c>
      <c r="B11" s="661">
        <v>-8.7379999999999999E-2</v>
      </c>
      <c r="C11" s="662">
        <v>-9.4670000000000004E-2</v>
      </c>
      <c r="D11" s="663">
        <v>-6.7589999999999997E-2</v>
      </c>
    </row>
    <row r="12" spans="1:11" s="482" customFormat="1" ht="36" customHeight="1" x14ac:dyDescent="0.2">
      <c r="A12" s="484" t="s">
        <v>88</v>
      </c>
      <c r="B12" s="661">
        <v>1.2829999999999999E-2</v>
      </c>
      <c r="C12" s="662">
        <v>-9.1900000000000003E-3</v>
      </c>
      <c r="D12" s="663">
        <v>1.874E-2</v>
      </c>
    </row>
    <row r="13" spans="1:11" s="482" customFormat="1" ht="36" customHeight="1" x14ac:dyDescent="0.2">
      <c r="A13" s="484" t="s">
        <v>89</v>
      </c>
      <c r="B13" s="661">
        <v>-3.8850000000000003E-2</v>
      </c>
      <c r="C13" s="662">
        <v>-0.11138000000000001</v>
      </c>
      <c r="D13" s="663">
        <v>-4.7079999999999997E-2</v>
      </c>
    </row>
    <row r="14" spans="1:11" s="482" customFormat="1" ht="36" customHeight="1" x14ac:dyDescent="0.2">
      <c r="A14" s="484" t="s">
        <v>90</v>
      </c>
      <c r="B14" s="661">
        <v>-5.1810000000000002E-2</v>
      </c>
      <c r="C14" s="662">
        <v>-2.707E-2</v>
      </c>
      <c r="D14" s="663">
        <v>-2.2550000000000001E-2</v>
      </c>
    </row>
    <row r="15" spans="1:11" s="482" customFormat="1" ht="36" customHeight="1" x14ac:dyDescent="0.2">
      <c r="A15" s="484" t="s">
        <v>91</v>
      </c>
      <c r="B15" s="661">
        <v>3.909E-2</v>
      </c>
      <c r="C15" s="662">
        <v>8.1499999999999993E-3</v>
      </c>
      <c r="D15" s="663">
        <v>5.96E-3</v>
      </c>
    </row>
    <row r="16" spans="1:11" s="482" customFormat="1" ht="36" customHeight="1" x14ac:dyDescent="0.2">
      <c r="A16" s="484" t="s">
        <v>92</v>
      </c>
      <c r="B16" s="661">
        <v>-0.10349</v>
      </c>
      <c r="C16" s="662">
        <v>-0.19381000000000001</v>
      </c>
      <c r="D16" s="663">
        <v>-8.8910000000000003E-2</v>
      </c>
    </row>
    <row r="17" spans="1:5" s="482" customFormat="1" ht="36" customHeight="1" x14ac:dyDescent="0.2">
      <c r="A17" s="484" t="s">
        <v>93</v>
      </c>
      <c r="B17" s="661">
        <v>-1.5089999999999999E-2</v>
      </c>
      <c r="C17" s="662">
        <v>-3.5790000000000002E-2</v>
      </c>
      <c r="D17" s="663">
        <v>-2.0969999999999999E-2</v>
      </c>
    </row>
    <row r="18" spans="1:5" s="482" customFormat="1" ht="36" customHeight="1" x14ac:dyDescent="0.2">
      <c r="A18" s="484" t="s">
        <v>94</v>
      </c>
      <c r="B18" s="664">
        <v>7.5100000000000002E-3</v>
      </c>
      <c r="C18" s="665">
        <v>-1.75E-3</v>
      </c>
      <c r="D18" s="666">
        <v>9.3900000000000008E-3</v>
      </c>
    </row>
    <row r="19" spans="1:5" s="482" customFormat="1" ht="36" customHeight="1" thickBot="1" x14ac:dyDescent="0.25">
      <c r="A19" s="457" t="s">
        <v>109</v>
      </c>
      <c r="B19" s="667">
        <v>-4.5599999999999998E-3</v>
      </c>
      <c r="C19" s="668">
        <v>-4.4560000000000002E-2</v>
      </c>
      <c r="D19" s="669">
        <v>-4.47E-3</v>
      </c>
    </row>
    <row r="21" spans="1:5" s="705" customFormat="1" ht="11.25" x14ac:dyDescent="0.2">
      <c r="A21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22" spans="1:5" s="705" customFormat="1" ht="11.25" x14ac:dyDescent="0.2"/>
    <row r="23" spans="1:5" x14ac:dyDescent="0.2">
      <c r="A23" s="700" t="s">
        <v>515</v>
      </c>
      <c r="B23" s="700"/>
    </row>
    <row r="24" spans="1:5" x14ac:dyDescent="0.2">
      <c r="A24" s="700" t="s">
        <v>516</v>
      </c>
      <c r="B24" s="700"/>
      <c r="E24" s="702" t="s">
        <v>503</v>
      </c>
    </row>
    <row r="25" spans="1:5" x14ac:dyDescent="0.2">
      <c r="A25" s="703"/>
      <c r="B25" s="700"/>
    </row>
    <row r="26" spans="1:5" x14ac:dyDescent="0.2">
      <c r="A26" s="704" t="s">
        <v>517</v>
      </c>
      <c r="B26" s="700"/>
    </row>
    <row r="28" spans="1:5" ht="26.25" customHeight="1" x14ac:dyDescent="0.2"/>
  </sheetData>
  <mergeCells count="1">
    <mergeCell ref="A1:I1"/>
  </mergeCells>
  <conditionalFormatting sqref="B3:D19">
    <cfRule type="cellIs" dxfId="4" priority="22" stopIfTrue="1" operator="equal">
      <formula>0</formula>
    </cfRule>
  </conditionalFormatting>
  <conditionalFormatting sqref="G3:I9">
    <cfRule type="cellIs" dxfId="3" priority="1" stopIfTrue="1" operator="equal">
      <formula>0</formula>
    </cfRule>
  </conditionalFormatting>
  <conditionalFormatting sqref="K2">
    <cfRule type="cellIs" dxfId="2" priority="81" stopIfTrue="1" operator="equal">
      <formula>1</formula>
    </cfRule>
    <cfRule type="cellIs" dxfId="1" priority="82" stopIfTrue="1" operator="lessThan">
      <formula>0.0005</formula>
    </cfRule>
  </conditionalFormatting>
  <hyperlinks>
    <hyperlink ref="A26" r:id="rId1" display="Publikation und Tabellen stehen unter der Lizenz CC BY-SA DEED 4.0." xr:uid="{173FFADC-20D1-4480-880E-072212549F71}"/>
    <hyperlink ref="E24" r:id="rId2" xr:uid="{E7F9E907-95A5-4DCA-B315-61F0202E927C}"/>
  </hyperlinks>
  <pageMargins left="0.78740157480314965" right="0.78740157480314965" top="0.98425196850393704" bottom="0.98425196850393704" header="0.51181102362204722" footer="0.51181102362204722"/>
  <pageSetup paperSize="9" scale="92" orientation="portrait" r:id="rId3"/>
  <headerFooter scaleWithDoc="0" alignWithMargins="0"/>
  <legacyDrawingHF r:id="rId4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E94E9-A134-424F-8664-B4A4A04307E7}">
  <dimension ref="A1:V34"/>
  <sheetViews>
    <sheetView view="pageBreakPreview" topLeftCell="J3" zoomScaleNormal="100" zoomScaleSheetLayoutView="100" workbookViewId="0">
      <selection activeCell="V32" sqref="V32"/>
    </sheetView>
  </sheetViews>
  <sheetFormatPr baseColWidth="10" defaultRowHeight="12.75" x14ac:dyDescent="0.2"/>
  <cols>
    <col min="10" max="10" width="12.28515625" customWidth="1"/>
    <col min="11" max="11" width="12.7109375" customWidth="1"/>
    <col min="20" max="20" width="12.28515625" customWidth="1"/>
    <col min="21" max="21" width="12.7109375" customWidth="1"/>
    <col min="24" max="24" width="25.7109375" customWidth="1"/>
  </cols>
  <sheetData>
    <row r="1" spans="1:22" ht="39.950000000000003" customHeight="1" thickBot="1" x14ac:dyDescent="0.25">
      <c r="A1" s="1107" t="str">
        <f>"Tabelle 32: Zeitreihen I (Finanzierung) ab " &amp;A6</f>
        <v>Tabelle 32: Zeitreihen I (Finanzierung) ab 2018</v>
      </c>
      <c r="B1" s="1107"/>
      <c r="C1" s="1107"/>
      <c r="D1" s="1107"/>
      <c r="E1" s="1107"/>
      <c r="F1" s="1107"/>
      <c r="G1" s="1107"/>
      <c r="H1" s="1107"/>
      <c r="I1" s="1107"/>
      <c r="J1" s="1107"/>
      <c r="K1" s="1107"/>
    </row>
    <row r="2" spans="1:22" ht="18.75" customHeight="1" x14ac:dyDescent="0.2">
      <c r="A2" s="1118" t="s">
        <v>360</v>
      </c>
      <c r="B2" s="1108" t="s">
        <v>358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9" t="s">
        <v>359</v>
      </c>
      <c r="M2" s="1108"/>
      <c r="N2" s="1108"/>
      <c r="O2" s="1108"/>
      <c r="P2" s="1108"/>
      <c r="Q2" s="1108"/>
      <c r="R2" s="1108"/>
      <c r="S2" s="1108"/>
      <c r="T2" s="1108"/>
      <c r="U2" s="1110"/>
    </row>
    <row r="3" spans="1:22" ht="42.75" customHeight="1" x14ac:dyDescent="0.2">
      <c r="A3" s="1119"/>
      <c r="B3" s="1111" t="s">
        <v>452</v>
      </c>
      <c r="C3" s="1112"/>
      <c r="D3" s="1112"/>
      <c r="E3" s="1112"/>
      <c r="F3" s="1112"/>
      <c r="G3" s="1112"/>
      <c r="H3" s="1113"/>
      <c r="I3" s="1114" t="s">
        <v>453</v>
      </c>
      <c r="J3" s="1115"/>
      <c r="K3" s="1115"/>
      <c r="L3" s="1116" t="s">
        <v>361</v>
      </c>
      <c r="M3" s="1115"/>
      <c r="N3" s="1115"/>
      <c r="O3" s="1115"/>
      <c r="P3" s="1115"/>
      <c r="Q3" s="1115"/>
      <c r="R3" s="1117"/>
      <c r="S3" s="1114" t="s">
        <v>453</v>
      </c>
      <c r="T3" s="1115"/>
      <c r="U3" s="1117"/>
    </row>
    <row r="4" spans="1:22" ht="33.75" customHeight="1" x14ac:dyDescent="0.2">
      <c r="A4" s="1119"/>
      <c r="B4" s="1121" t="s">
        <v>28</v>
      </c>
      <c r="C4" s="1121" t="s">
        <v>451</v>
      </c>
      <c r="D4" s="1125" t="s">
        <v>493</v>
      </c>
      <c r="E4" s="1126"/>
      <c r="F4" s="1126"/>
      <c r="G4" s="1121" t="s">
        <v>362</v>
      </c>
      <c r="H4" s="1125" t="s">
        <v>494</v>
      </c>
      <c r="I4" s="1128" t="s">
        <v>28</v>
      </c>
      <c r="J4" s="1121" t="s">
        <v>363</v>
      </c>
      <c r="K4" s="1125" t="s">
        <v>416</v>
      </c>
      <c r="L4" s="1121" t="s">
        <v>28</v>
      </c>
      <c r="M4" s="1121" t="s">
        <v>451</v>
      </c>
      <c r="N4" s="1125" t="s">
        <v>493</v>
      </c>
      <c r="O4" s="1126"/>
      <c r="P4" s="1126"/>
      <c r="Q4" s="1121" t="s">
        <v>362</v>
      </c>
      <c r="R4" s="1125" t="s">
        <v>494</v>
      </c>
      <c r="S4" s="1128" t="s">
        <v>28</v>
      </c>
      <c r="T4" s="1121" t="s">
        <v>363</v>
      </c>
      <c r="U4" s="1123" t="s">
        <v>416</v>
      </c>
    </row>
    <row r="5" spans="1:22" ht="36" customHeight="1" thickBot="1" x14ac:dyDescent="0.25">
      <c r="A5" s="1120"/>
      <c r="B5" s="1122"/>
      <c r="C5" s="1122"/>
      <c r="D5" s="126" t="s">
        <v>28</v>
      </c>
      <c r="E5" s="126" t="s">
        <v>481</v>
      </c>
      <c r="F5" s="523" t="s">
        <v>364</v>
      </c>
      <c r="G5" s="1122"/>
      <c r="H5" s="1127"/>
      <c r="I5" s="1129"/>
      <c r="J5" s="1122"/>
      <c r="K5" s="1127"/>
      <c r="L5" s="1122"/>
      <c r="M5" s="1122"/>
      <c r="N5" s="126" t="s">
        <v>28</v>
      </c>
      <c r="O5" s="126" t="s">
        <v>365</v>
      </c>
      <c r="P5" s="523" t="s">
        <v>366</v>
      </c>
      <c r="Q5" s="1122"/>
      <c r="R5" s="1127"/>
      <c r="S5" s="1129"/>
      <c r="T5" s="1122"/>
      <c r="U5" s="1124"/>
    </row>
    <row r="6" spans="1:22" x14ac:dyDescent="0.2">
      <c r="A6" s="1">
        <v>2018</v>
      </c>
      <c r="B6" s="112">
        <v>1371257.453</v>
      </c>
      <c r="C6" s="112">
        <v>418376.91700000002</v>
      </c>
      <c r="D6" s="112">
        <v>456397.87900000002</v>
      </c>
      <c r="E6" s="112">
        <v>298257.57400000002</v>
      </c>
      <c r="F6" s="112">
        <v>158140.30499999999</v>
      </c>
      <c r="G6" s="112">
        <v>438386.01699999999</v>
      </c>
      <c r="H6" s="112">
        <v>58096.639999999999</v>
      </c>
      <c r="I6" s="112">
        <v>1352921.4909999999</v>
      </c>
      <c r="J6" s="112">
        <v>554158.95299999998</v>
      </c>
      <c r="K6" s="112">
        <v>456696.18599999999</v>
      </c>
      <c r="L6" s="487">
        <v>1</v>
      </c>
      <c r="M6" s="488">
        <v>0.30509999999999998</v>
      </c>
      <c r="N6" s="488">
        <v>0.33283000000000001</v>
      </c>
      <c r="O6" s="488">
        <v>0.21751000000000001</v>
      </c>
      <c r="P6" s="488">
        <v>0.11533</v>
      </c>
      <c r="Q6" s="488">
        <v>0.31969999999999998</v>
      </c>
      <c r="R6" s="488">
        <v>4.2369999999999998E-2</v>
      </c>
      <c r="S6" s="487">
        <v>1</v>
      </c>
      <c r="T6" s="488">
        <v>0.40960000000000002</v>
      </c>
      <c r="U6" s="488">
        <v>0.33756000000000003</v>
      </c>
      <c r="V6" s="130"/>
    </row>
    <row r="7" spans="1:22" x14ac:dyDescent="0.2">
      <c r="A7" s="1">
        <v>2019</v>
      </c>
      <c r="B7" s="112">
        <v>1379071.297</v>
      </c>
      <c r="C7" s="112">
        <v>416687.81800000003</v>
      </c>
      <c r="D7" s="112">
        <v>488239.20600000001</v>
      </c>
      <c r="E7" s="112">
        <v>322960.49800000002</v>
      </c>
      <c r="F7" s="112">
        <v>165278.70800000001</v>
      </c>
      <c r="G7" s="112">
        <v>415818.29599999997</v>
      </c>
      <c r="H7" s="112">
        <v>58325.976999999999</v>
      </c>
      <c r="I7" s="112">
        <v>1379680.081</v>
      </c>
      <c r="J7" s="112">
        <v>582236.38899999997</v>
      </c>
      <c r="K7" s="112">
        <v>450617.05499999999</v>
      </c>
      <c r="L7" s="487">
        <v>1</v>
      </c>
      <c r="M7" s="488">
        <v>0.30214999999999997</v>
      </c>
      <c r="N7" s="488">
        <v>0.35403000000000001</v>
      </c>
      <c r="O7" s="488">
        <v>0.23419000000000001</v>
      </c>
      <c r="P7" s="488">
        <v>0.11985</v>
      </c>
      <c r="Q7" s="488">
        <v>0.30152000000000001</v>
      </c>
      <c r="R7" s="488">
        <v>4.2290000000000001E-2</v>
      </c>
      <c r="S7" s="487">
        <v>1</v>
      </c>
      <c r="T7" s="488">
        <v>0.42201</v>
      </c>
      <c r="U7" s="488">
        <v>0.32661000000000001</v>
      </c>
      <c r="V7" s="130"/>
    </row>
    <row r="8" spans="1:22" x14ac:dyDescent="0.2">
      <c r="A8" s="1" t="s">
        <v>499</v>
      </c>
      <c r="B8" s="112" t="s">
        <v>499</v>
      </c>
      <c r="C8" s="112" t="s">
        <v>499</v>
      </c>
      <c r="D8" s="112" t="s">
        <v>499</v>
      </c>
      <c r="E8" s="112" t="s">
        <v>499</v>
      </c>
      <c r="F8" s="112" t="s">
        <v>499</v>
      </c>
      <c r="G8" s="112" t="s">
        <v>499</v>
      </c>
      <c r="H8" s="112" t="s">
        <v>499</v>
      </c>
      <c r="I8" s="112" t="s">
        <v>499</v>
      </c>
      <c r="J8" s="112" t="s">
        <v>499</v>
      </c>
      <c r="K8" s="112" t="s">
        <v>499</v>
      </c>
      <c r="L8" s="487" t="s">
        <v>499</v>
      </c>
      <c r="M8" s="488" t="s">
        <v>499</v>
      </c>
      <c r="N8" s="488" t="s">
        <v>499</v>
      </c>
      <c r="O8" s="488" t="s">
        <v>499</v>
      </c>
      <c r="P8" s="488" t="s">
        <v>499</v>
      </c>
      <c r="Q8" s="488" t="s">
        <v>499</v>
      </c>
      <c r="R8" s="488" t="s">
        <v>499</v>
      </c>
      <c r="S8" s="487" t="s">
        <v>499</v>
      </c>
      <c r="T8" s="488" t="s">
        <v>499</v>
      </c>
      <c r="U8" s="488" t="s">
        <v>499</v>
      </c>
      <c r="V8" s="130"/>
    </row>
    <row r="9" spans="1:22" x14ac:dyDescent="0.2">
      <c r="A9" s="1" t="s">
        <v>499</v>
      </c>
      <c r="B9" s="112" t="s">
        <v>499</v>
      </c>
      <c r="C9" s="112" t="s">
        <v>499</v>
      </c>
      <c r="D9" s="112" t="s">
        <v>499</v>
      </c>
      <c r="E9" s="112" t="s">
        <v>499</v>
      </c>
      <c r="F9" s="112" t="s">
        <v>499</v>
      </c>
      <c r="G9" s="112" t="s">
        <v>499</v>
      </c>
      <c r="H9" s="112" t="s">
        <v>499</v>
      </c>
      <c r="I9" s="112" t="s">
        <v>499</v>
      </c>
      <c r="J9" s="112" t="s">
        <v>499</v>
      </c>
      <c r="K9" s="112" t="s">
        <v>499</v>
      </c>
      <c r="L9" s="487" t="s">
        <v>499</v>
      </c>
      <c r="M9" s="488" t="s">
        <v>499</v>
      </c>
      <c r="N9" s="488" t="s">
        <v>499</v>
      </c>
      <c r="O9" s="488" t="s">
        <v>499</v>
      </c>
      <c r="P9" s="488" t="s">
        <v>499</v>
      </c>
      <c r="Q9" s="488" t="s">
        <v>499</v>
      </c>
      <c r="R9" s="488" t="s">
        <v>499</v>
      </c>
      <c r="S9" s="487" t="s">
        <v>499</v>
      </c>
      <c r="T9" s="488" t="s">
        <v>499</v>
      </c>
      <c r="U9" s="488" t="s">
        <v>499</v>
      </c>
      <c r="V9" s="130"/>
    </row>
    <row r="10" spans="1:22" x14ac:dyDescent="0.2">
      <c r="A10" s="1" t="s">
        <v>499</v>
      </c>
      <c r="B10" s="112" t="s">
        <v>499</v>
      </c>
      <c r="C10" s="112" t="s">
        <v>499</v>
      </c>
      <c r="D10" s="112" t="s">
        <v>499</v>
      </c>
      <c r="E10" s="112" t="s">
        <v>499</v>
      </c>
      <c r="F10" s="112" t="s">
        <v>499</v>
      </c>
      <c r="G10" s="112" t="s">
        <v>499</v>
      </c>
      <c r="H10" s="112" t="s">
        <v>499</v>
      </c>
      <c r="I10" s="112" t="s">
        <v>499</v>
      </c>
      <c r="J10" s="112" t="s">
        <v>499</v>
      </c>
      <c r="K10" s="112" t="s">
        <v>499</v>
      </c>
      <c r="L10" s="487" t="s">
        <v>499</v>
      </c>
      <c r="M10" s="488" t="s">
        <v>499</v>
      </c>
      <c r="N10" s="488" t="s">
        <v>499</v>
      </c>
      <c r="O10" s="488" t="s">
        <v>499</v>
      </c>
      <c r="P10" s="488" t="s">
        <v>499</v>
      </c>
      <c r="Q10" s="488" t="s">
        <v>499</v>
      </c>
      <c r="R10" s="488" t="s">
        <v>499</v>
      </c>
      <c r="S10" s="487" t="s">
        <v>499</v>
      </c>
      <c r="T10" s="488" t="s">
        <v>499</v>
      </c>
      <c r="U10" s="488" t="s">
        <v>499</v>
      </c>
      <c r="V10" s="130"/>
    </row>
    <row r="11" spans="1:22" x14ac:dyDescent="0.2">
      <c r="A11" s="1" t="s">
        <v>499</v>
      </c>
      <c r="B11" s="112" t="s">
        <v>499</v>
      </c>
      <c r="C11" s="112" t="s">
        <v>499</v>
      </c>
      <c r="D11" s="112" t="s">
        <v>499</v>
      </c>
      <c r="E11" s="112" t="s">
        <v>499</v>
      </c>
      <c r="F11" s="112" t="s">
        <v>499</v>
      </c>
      <c r="G11" s="112" t="s">
        <v>499</v>
      </c>
      <c r="H11" s="112" t="s">
        <v>499</v>
      </c>
      <c r="I11" s="112" t="s">
        <v>499</v>
      </c>
      <c r="J11" s="112" t="s">
        <v>499</v>
      </c>
      <c r="K11" s="112" t="s">
        <v>499</v>
      </c>
      <c r="L11" s="487" t="s">
        <v>499</v>
      </c>
      <c r="M11" s="488" t="s">
        <v>499</v>
      </c>
      <c r="N11" s="488" t="s">
        <v>499</v>
      </c>
      <c r="O11" s="488" t="s">
        <v>499</v>
      </c>
      <c r="P11" s="488" t="s">
        <v>499</v>
      </c>
      <c r="Q11" s="488" t="s">
        <v>499</v>
      </c>
      <c r="R11" s="488" t="s">
        <v>499</v>
      </c>
      <c r="S11" s="487" t="s">
        <v>499</v>
      </c>
      <c r="T11" s="488" t="s">
        <v>499</v>
      </c>
      <c r="U11" s="488" t="s">
        <v>499</v>
      </c>
      <c r="V11" s="130"/>
    </row>
    <row r="12" spans="1:22" x14ac:dyDescent="0.2">
      <c r="A12" s="1" t="s">
        <v>499</v>
      </c>
      <c r="B12" s="112" t="s">
        <v>499</v>
      </c>
      <c r="C12" s="112" t="s">
        <v>499</v>
      </c>
      <c r="D12" s="112" t="s">
        <v>499</v>
      </c>
      <c r="E12" s="112" t="s">
        <v>499</v>
      </c>
      <c r="F12" s="112" t="s">
        <v>499</v>
      </c>
      <c r="G12" s="112" t="s">
        <v>499</v>
      </c>
      <c r="H12" s="112" t="s">
        <v>499</v>
      </c>
      <c r="I12" s="112" t="s">
        <v>499</v>
      </c>
      <c r="J12" s="112" t="s">
        <v>499</v>
      </c>
      <c r="K12" s="112" t="s">
        <v>499</v>
      </c>
      <c r="L12" s="487" t="s">
        <v>499</v>
      </c>
      <c r="M12" s="488" t="s">
        <v>499</v>
      </c>
      <c r="N12" s="488" t="s">
        <v>499</v>
      </c>
      <c r="O12" s="488" t="s">
        <v>499</v>
      </c>
      <c r="P12" s="488" t="s">
        <v>499</v>
      </c>
      <c r="Q12" s="488" t="s">
        <v>499</v>
      </c>
      <c r="R12" s="488" t="s">
        <v>499</v>
      </c>
      <c r="S12" s="487" t="s">
        <v>499</v>
      </c>
      <c r="T12" s="488" t="s">
        <v>499</v>
      </c>
      <c r="U12" s="488" t="s">
        <v>499</v>
      </c>
      <c r="V12" s="130"/>
    </row>
    <row r="13" spans="1:22" x14ac:dyDescent="0.2">
      <c r="A13" s="1" t="s">
        <v>499</v>
      </c>
      <c r="B13" s="112" t="s">
        <v>499</v>
      </c>
      <c r="C13" s="112" t="s">
        <v>499</v>
      </c>
      <c r="D13" s="112" t="s">
        <v>499</v>
      </c>
      <c r="E13" s="112" t="s">
        <v>499</v>
      </c>
      <c r="F13" s="112" t="s">
        <v>499</v>
      </c>
      <c r="G13" s="112" t="s">
        <v>499</v>
      </c>
      <c r="H13" s="112" t="s">
        <v>499</v>
      </c>
      <c r="I13" s="112" t="s">
        <v>499</v>
      </c>
      <c r="J13" s="112" t="s">
        <v>499</v>
      </c>
      <c r="K13" s="112" t="s">
        <v>499</v>
      </c>
      <c r="L13" s="487" t="s">
        <v>499</v>
      </c>
      <c r="M13" s="488" t="s">
        <v>499</v>
      </c>
      <c r="N13" s="488" t="s">
        <v>499</v>
      </c>
      <c r="O13" s="488" t="s">
        <v>499</v>
      </c>
      <c r="P13" s="488" t="s">
        <v>499</v>
      </c>
      <c r="Q13" s="488" t="s">
        <v>499</v>
      </c>
      <c r="R13" s="488" t="s">
        <v>499</v>
      </c>
      <c r="S13" s="487" t="s">
        <v>499</v>
      </c>
      <c r="T13" s="488" t="s">
        <v>499</v>
      </c>
      <c r="U13" s="488" t="s">
        <v>499</v>
      </c>
      <c r="V13" s="130"/>
    </row>
    <row r="14" spans="1:22" x14ac:dyDescent="0.2">
      <c r="A14" s="1" t="s">
        <v>499</v>
      </c>
      <c r="B14" s="112" t="s">
        <v>499</v>
      </c>
      <c r="C14" s="112" t="s">
        <v>499</v>
      </c>
      <c r="D14" s="112" t="s">
        <v>499</v>
      </c>
      <c r="E14" s="112" t="s">
        <v>499</v>
      </c>
      <c r="F14" s="112" t="s">
        <v>499</v>
      </c>
      <c r="G14" s="112" t="s">
        <v>499</v>
      </c>
      <c r="H14" s="112" t="s">
        <v>499</v>
      </c>
      <c r="I14" s="112" t="s">
        <v>499</v>
      </c>
      <c r="J14" s="112" t="s">
        <v>499</v>
      </c>
      <c r="K14" s="112" t="s">
        <v>499</v>
      </c>
      <c r="L14" s="487" t="s">
        <v>499</v>
      </c>
      <c r="M14" s="488" t="s">
        <v>499</v>
      </c>
      <c r="N14" s="488" t="s">
        <v>499</v>
      </c>
      <c r="O14" s="488" t="s">
        <v>499</v>
      </c>
      <c r="P14" s="488" t="s">
        <v>499</v>
      </c>
      <c r="Q14" s="488" t="s">
        <v>499</v>
      </c>
      <c r="R14" s="488" t="s">
        <v>499</v>
      </c>
      <c r="S14" s="487" t="s">
        <v>499</v>
      </c>
      <c r="T14" s="488" t="s">
        <v>499</v>
      </c>
      <c r="U14" s="488" t="s">
        <v>499</v>
      </c>
      <c r="V14" s="130"/>
    </row>
    <row r="15" spans="1:22" x14ac:dyDescent="0.2">
      <c r="A15" s="1" t="s">
        <v>499</v>
      </c>
      <c r="B15" s="112" t="s">
        <v>499</v>
      </c>
      <c r="C15" s="112" t="s">
        <v>499</v>
      </c>
      <c r="D15" s="112" t="s">
        <v>499</v>
      </c>
      <c r="E15" s="112" t="s">
        <v>499</v>
      </c>
      <c r="F15" s="112" t="s">
        <v>499</v>
      </c>
      <c r="G15" s="112" t="s">
        <v>499</v>
      </c>
      <c r="H15" s="112" t="s">
        <v>499</v>
      </c>
      <c r="I15" s="112" t="s">
        <v>499</v>
      </c>
      <c r="J15" s="112" t="s">
        <v>499</v>
      </c>
      <c r="K15" s="112" t="s">
        <v>499</v>
      </c>
      <c r="L15" s="487" t="s">
        <v>499</v>
      </c>
      <c r="M15" s="488" t="s">
        <v>499</v>
      </c>
      <c r="N15" s="488" t="s">
        <v>499</v>
      </c>
      <c r="O15" s="488" t="s">
        <v>499</v>
      </c>
      <c r="P15" s="488" t="s">
        <v>499</v>
      </c>
      <c r="Q15" s="488" t="s">
        <v>499</v>
      </c>
      <c r="R15" s="488" t="s">
        <v>499</v>
      </c>
      <c r="S15" s="487" t="s">
        <v>499</v>
      </c>
      <c r="T15" s="488" t="s">
        <v>499</v>
      </c>
      <c r="U15" s="488" t="s">
        <v>499</v>
      </c>
      <c r="V15" s="130"/>
    </row>
    <row r="16" spans="1:22" x14ac:dyDescent="0.2">
      <c r="A16" s="1" t="s">
        <v>499</v>
      </c>
      <c r="B16" s="112" t="s">
        <v>499</v>
      </c>
      <c r="C16" s="112" t="s">
        <v>499</v>
      </c>
      <c r="D16" s="112" t="s">
        <v>499</v>
      </c>
      <c r="E16" s="112" t="s">
        <v>499</v>
      </c>
      <c r="F16" s="112" t="s">
        <v>499</v>
      </c>
      <c r="G16" s="112" t="s">
        <v>499</v>
      </c>
      <c r="H16" s="112" t="s">
        <v>499</v>
      </c>
      <c r="I16" s="112" t="s">
        <v>499</v>
      </c>
      <c r="J16" s="112" t="s">
        <v>499</v>
      </c>
      <c r="K16" s="112" t="s">
        <v>499</v>
      </c>
      <c r="L16" s="487" t="s">
        <v>499</v>
      </c>
      <c r="M16" s="488" t="s">
        <v>499</v>
      </c>
      <c r="N16" s="488" t="s">
        <v>499</v>
      </c>
      <c r="O16" s="488" t="s">
        <v>499</v>
      </c>
      <c r="P16" s="488" t="s">
        <v>499</v>
      </c>
      <c r="Q16" s="488" t="s">
        <v>499</v>
      </c>
      <c r="R16" s="488" t="s">
        <v>499</v>
      </c>
      <c r="S16" s="487" t="s">
        <v>499</v>
      </c>
      <c r="T16" s="488" t="s">
        <v>499</v>
      </c>
      <c r="U16" s="488" t="s">
        <v>499</v>
      </c>
      <c r="V16" s="130"/>
    </row>
    <row r="17" spans="1:22" x14ac:dyDescent="0.2">
      <c r="A17" s="1" t="s">
        <v>499</v>
      </c>
      <c r="B17" s="112" t="s">
        <v>499</v>
      </c>
      <c r="C17" s="112" t="s">
        <v>499</v>
      </c>
      <c r="D17" s="112" t="s">
        <v>499</v>
      </c>
      <c r="E17" s="112" t="s">
        <v>499</v>
      </c>
      <c r="F17" s="112" t="s">
        <v>499</v>
      </c>
      <c r="G17" s="112" t="s">
        <v>499</v>
      </c>
      <c r="H17" s="112" t="s">
        <v>499</v>
      </c>
      <c r="I17" s="112" t="s">
        <v>499</v>
      </c>
      <c r="J17" s="112" t="s">
        <v>499</v>
      </c>
      <c r="K17" s="112" t="s">
        <v>499</v>
      </c>
      <c r="L17" s="487" t="s">
        <v>499</v>
      </c>
      <c r="M17" s="488" t="s">
        <v>499</v>
      </c>
      <c r="N17" s="488" t="s">
        <v>499</v>
      </c>
      <c r="O17" s="488" t="s">
        <v>499</v>
      </c>
      <c r="P17" s="488" t="s">
        <v>499</v>
      </c>
      <c r="Q17" s="488" t="s">
        <v>499</v>
      </c>
      <c r="R17" s="488" t="s">
        <v>499</v>
      </c>
      <c r="S17" s="487" t="s">
        <v>499</v>
      </c>
      <c r="T17" s="488" t="s">
        <v>499</v>
      </c>
      <c r="U17" s="488" t="s">
        <v>499</v>
      </c>
      <c r="V17" s="130"/>
    </row>
    <row r="18" spans="1:22" x14ac:dyDescent="0.2">
      <c r="A18" s="1" t="s">
        <v>499</v>
      </c>
      <c r="B18" s="112" t="s">
        <v>499</v>
      </c>
      <c r="C18" s="112" t="s">
        <v>499</v>
      </c>
      <c r="D18" s="112" t="s">
        <v>499</v>
      </c>
      <c r="E18" s="112" t="s">
        <v>499</v>
      </c>
      <c r="F18" s="112" t="s">
        <v>499</v>
      </c>
      <c r="G18" s="112" t="s">
        <v>499</v>
      </c>
      <c r="H18" s="112" t="s">
        <v>499</v>
      </c>
      <c r="I18" s="112" t="s">
        <v>499</v>
      </c>
      <c r="J18" s="112" t="s">
        <v>499</v>
      </c>
      <c r="K18" s="112" t="s">
        <v>499</v>
      </c>
      <c r="L18" s="487" t="s">
        <v>499</v>
      </c>
      <c r="M18" s="488" t="s">
        <v>499</v>
      </c>
      <c r="N18" s="488" t="s">
        <v>499</v>
      </c>
      <c r="O18" s="488" t="s">
        <v>499</v>
      </c>
      <c r="P18" s="488" t="s">
        <v>499</v>
      </c>
      <c r="Q18" s="488" t="s">
        <v>499</v>
      </c>
      <c r="R18" s="488" t="s">
        <v>499</v>
      </c>
      <c r="S18" s="487" t="s">
        <v>499</v>
      </c>
      <c r="T18" s="488" t="s">
        <v>499</v>
      </c>
      <c r="U18" s="488" t="s">
        <v>499</v>
      </c>
      <c r="V18" s="130"/>
    </row>
    <row r="19" spans="1:22" x14ac:dyDescent="0.2">
      <c r="A19" s="1" t="s">
        <v>499</v>
      </c>
      <c r="B19" s="112" t="s">
        <v>499</v>
      </c>
      <c r="C19" s="112" t="s">
        <v>499</v>
      </c>
      <c r="D19" s="112" t="s">
        <v>499</v>
      </c>
      <c r="E19" s="112" t="s">
        <v>499</v>
      </c>
      <c r="F19" s="112" t="s">
        <v>499</v>
      </c>
      <c r="G19" s="112" t="s">
        <v>499</v>
      </c>
      <c r="H19" s="112" t="s">
        <v>499</v>
      </c>
      <c r="I19" s="112" t="s">
        <v>499</v>
      </c>
      <c r="J19" s="112" t="s">
        <v>499</v>
      </c>
      <c r="K19" s="112" t="s">
        <v>499</v>
      </c>
      <c r="L19" s="487" t="s">
        <v>499</v>
      </c>
      <c r="M19" s="488" t="s">
        <v>499</v>
      </c>
      <c r="N19" s="488" t="s">
        <v>499</v>
      </c>
      <c r="O19" s="488" t="s">
        <v>499</v>
      </c>
      <c r="P19" s="488" t="s">
        <v>499</v>
      </c>
      <c r="Q19" s="488" t="s">
        <v>499</v>
      </c>
      <c r="R19" s="488" t="s">
        <v>499</v>
      </c>
      <c r="S19" s="487" t="s">
        <v>499</v>
      </c>
      <c r="T19" s="488" t="s">
        <v>499</v>
      </c>
      <c r="U19" s="488" t="s">
        <v>499</v>
      </c>
      <c r="V19" s="130"/>
    </row>
    <row r="20" spans="1:22" x14ac:dyDescent="0.2">
      <c r="A20" s="1" t="s">
        <v>499</v>
      </c>
      <c r="B20" s="112" t="s">
        <v>499</v>
      </c>
      <c r="C20" s="112" t="s">
        <v>499</v>
      </c>
      <c r="D20" s="112" t="s">
        <v>499</v>
      </c>
      <c r="E20" s="112" t="s">
        <v>499</v>
      </c>
      <c r="F20" s="112" t="s">
        <v>499</v>
      </c>
      <c r="G20" s="112" t="s">
        <v>499</v>
      </c>
      <c r="H20" s="112" t="s">
        <v>499</v>
      </c>
      <c r="I20" s="112" t="s">
        <v>499</v>
      </c>
      <c r="J20" s="112" t="s">
        <v>499</v>
      </c>
      <c r="K20" s="112" t="s">
        <v>499</v>
      </c>
      <c r="L20" s="487" t="s">
        <v>499</v>
      </c>
      <c r="M20" s="488" t="s">
        <v>499</v>
      </c>
      <c r="N20" s="488" t="s">
        <v>499</v>
      </c>
      <c r="O20" s="488" t="s">
        <v>499</v>
      </c>
      <c r="P20" s="488" t="s">
        <v>499</v>
      </c>
      <c r="Q20" s="488" t="s">
        <v>499</v>
      </c>
      <c r="R20" s="488" t="s">
        <v>499</v>
      </c>
      <c r="S20" s="487" t="s">
        <v>499</v>
      </c>
      <c r="T20" s="488" t="s">
        <v>499</v>
      </c>
      <c r="U20" s="488" t="s">
        <v>499</v>
      </c>
      <c r="V20" s="130"/>
    </row>
    <row r="21" spans="1:22" x14ac:dyDescent="0.2">
      <c r="A21" s="1" t="s">
        <v>499</v>
      </c>
      <c r="B21" s="112" t="s">
        <v>499</v>
      </c>
      <c r="C21" s="112" t="s">
        <v>499</v>
      </c>
      <c r="D21" s="112" t="s">
        <v>499</v>
      </c>
      <c r="E21" s="112" t="s">
        <v>499</v>
      </c>
      <c r="F21" s="112" t="s">
        <v>499</v>
      </c>
      <c r="G21" s="112" t="s">
        <v>499</v>
      </c>
      <c r="H21" s="112" t="s">
        <v>499</v>
      </c>
      <c r="I21" s="112" t="s">
        <v>499</v>
      </c>
      <c r="J21" s="112" t="s">
        <v>499</v>
      </c>
      <c r="K21" s="112" t="s">
        <v>499</v>
      </c>
      <c r="L21" s="487" t="s">
        <v>499</v>
      </c>
      <c r="M21" s="488" t="s">
        <v>499</v>
      </c>
      <c r="N21" s="488" t="s">
        <v>499</v>
      </c>
      <c r="O21" s="488" t="s">
        <v>499</v>
      </c>
      <c r="P21" s="488" t="s">
        <v>499</v>
      </c>
      <c r="Q21" s="488" t="s">
        <v>499</v>
      </c>
      <c r="R21" s="488" t="s">
        <v>499</v>
      </c>
      <c r="S21" s="487" t="s">
        <v>499</v>
      </c>
      <c r="T21" s="488" t="s">
        <v>499</v>
      </c>
      <c r="U21" s="488" t="s">
        <v>499</v>
      </c>
      <c r="V21" s="130"/>
    </row>
    <row r="22" spans="1:22" x14ac:dyDescent="0.2">
      <c r="A22" s="1" t="s">
        <v>499</v>
      </c>
      <c r="B22" s="112" t="s">
        <v>499</v>
      </c>
      <c r="C22" s="112" t="s">
        <v>499</v>
      </c>
      <c r="D22" s="112" t="s">
        <v>499</v>
      </c>
      <c r="E22" s="112" t="s">
        <v>499</v>
      </c>
      <c r="F22" s="112" t="s">
        <v>499</v>
      </c>
      <c r="G22" s="112" t="s">
        <v>499</v>
      </c>
      <c r="H22" s="112" t="s">
        <v>499</v>
      </c>
      <c r="I22" s="112" t="s">
        <v>499</v>
      </c>
      <c r="J22" s="112" t="s">
        <v>499</v>
      </c>
      <c r="K22" s="112" t="s">
        <v>499</v>
      </c>
      <c r="L22" s="487" t="s">
        <v>499</v>
      </c>
      <c r="M22" s="488" t="s">
        <v>499</v>
      </c>
      <c r="N22" s="488" t="s">
        <v>499</v>
      </c>
      <c r="O22" s="488" t="s">
        <v>499</v>
      </c>
      <c r="P22" s="488" t="s">
        <v>499</v>
      </c>
      <c r="Q22" s="488" t="s">
        <v>499</v>
      </c>
      <c r="R22" s="488" t="s">
        <v>499</v>
      </c>
      <c r="S22" s="487" t="s">
        <v>499</v>
      </c>
      <c r="T22" s="488" t="s">
        <v>499</v>
      </c>
      <c r="U22" s="488" t="s">
        <v>499</v>
      </c>
      <c r="V22" s="130"/>
    </row>
    <row r="23" spans="1:22" x14ac:dyDescent="0.2">
      <c r="A23" s="1" t="s">
        <v>499</v>
      </c>
      <c r="B23" s="112" t="s">
        <v>499</v>
      </c>
      <c r="C23" s="112" t="s">
        <v>499</v>
      </c>
      <c r="D23" s="112" t="s">
        <v>499</v>
      </c>
      <c r="E23" s="112" t="s">
        <v>499</v>
      </c>
      <c r="F23" s="112" t="s">
        <v>499</v>
      </c>
      <c r="G23" s="112" t="s">
        <v>499</v>
      </c>
      <c r="H23" s="112" t="s">
        <v>499</v>
      </c>
      <c r="I23" s="112" t="s">
        <v>499</v>
      </c>
      <c r="J23" s="112" t="s">
        <v>499</v>
      </c>
      <c r="K23" s="112" t="s">
        <v>499</v>
      </c>
      <c r="L23" s="487" t="s">
        <v>499</v>
      </c>
      <c r="M23" s="488" t="s">
        <v>499</v>
      </c>
      <c r="N23" s="488" t="s">
        <v>499</v>
      </c>
      <c r="O23" s="488" t="s">
        <v>499</v>
      </c>
      <c r="P23" s="488" t="s">
        <v>499</v>
      </c>
      <c r="Q23" s="488" t="s">
        <v>499</v>
      </c>
      <c r="R23" s="488" t="s">
        <v>499</v>
      </c>
      <c r="S23" s="487" t="s">
        <v>499</v>
      </c>
      <c r="T23" s="488" t="s">
        <v>499</v>
      </c>
      <c r="U23" s="488" t="s">
        <v>499</v>
      </c>
      <c r="V23" s="130"/>
    </row>
    <row r="24" spans="1:22" x14ac:dyDescent="0.2">
      <c r="A24" s="1" t="s">
        <v>499</v>
      </c>
      <c r="B24" s="112" t="s">
        <v>499</v>
      </c>
      <c r="C24" s="112" t="s">
        <v>499</v>
      </c>
      <c r="D24" s="112" t="s">
        <v>499</v>
      </c>
      <c r="E24" s="112" t="s">
        <v>499</v>
      </c>
      <c r="F24" s="112" t="s">
        <v>499</v>
      </c>
      <c r="G24" s="112" t="s">
        <v>499</v>
      </c>
      <c r="H24" s="112" t="s">
        <v>499</v>
      </c>
      <c r="I24" s="112" t="s">
        <v>499</v>
      </c>
      <c r="J24" s="112" t="s">
        <v>499</v>
      </c>
      <c r="K24" s="112" t="s">
        <v>499</v>
      </c>
      <c r="L24" s="487" t="s">
        <v>499</v>
      </c>
      <c r="M24" s="488" t="s">
        <v>499</v>
      </c>
      <c r="N24" s="488" t="s">
        <v>499</v>
      </c>
      <c r="O24" s="488" t="s">
        <v>499</v>
      </c>
      <c r="P24" s="488" t="s">
        <v>499</v>
      </c>
      <c r="Q24" s="488" t="s">
        <v>499</v>
      </c>
      <c r="R24" s="488" t="s">
        <v>499</v>
      </c>
      <c r="S24" s="487" t="s">
        <v>499</v>
      </c>
      <c r="T24" s="488" t="s">
        <v>499</v>
      </c>
      <c r="U24" s="488" t="s">
        <v>499</v>
      </c>
      <c r="V24" s="130"/>
    </row>
    <row r="25" spans="1:22" x14ac:dyDescent="0.2">
      <c r="A25" s="1" t="s">
        <v>499</v>
      </c>
      <c r="B25" s="112" t="s">
        <v>499</v>
      </c>
      <c r="C25" s="112" t="s">
        <v>499</v>
      </c>
      <c r="D25" s="112" t="s">
        <v>499</v>
      </c>
      <c r="E25" s="112" t="s">
        <v>499</v>
      </c>
      <c r="F25" s="112" t="s">
        <v>499</v>
      </c>
      <c r="G25" s="112" t="s">
        <v>499</v>
      </c>
      <c r="H25" s="112" t="s">
        <v>499</v>
      </c>
      <c r="I25" s="112" t="s">
        <v>499</v>
      </c>
      <c r="J25" s="112" t="s">
        <v>499</v>
      </c>
      <c r="K25" s="112" t="s">
        <v>499</v>
      </c>
      <c r="L25" s="487" t="s">
        <v>499</v>
      </c>
      <c r="M25" s="488" t="s">
        <v>499</v>
      </c>
      <c r="N25" s="488" t="s">
        <v>499</v>
      </c>
      <c r="O25" s="488" t="s">
        <v>499</v>
      </c>
      <c r="P25" s="488" t="s">
        <v>499</v>
      </c>
      <c r="Q25" s="488" t="s">
        <v>499</v>
      </c>
      <c r="R25" s="488" t="s">
        <v>499</v>
      </c>
      <c r="S25" s="487" t="s">
        <v>499</v>
      </c>
      <c r="T25" s="488" t="s">
        <v>499</v>
      </c>
      <c r="U25" s="488" t="s">
        <v>499</v>
      </c>
      <c r="V25" s="130"/>
    </row>
    <row r="26" spans="1:22" x14ac:dyDescent="0.2">
      <c r="A26" s="1" t="s">
        <v>499</v>
      </c>
      <c r="B26" s="112" t="s">
        <v>499</v>
      </c>
      <c r="C26" s="112" t="s">
        <v>499</v>
      </c>
      <c r="D26" s="112" t="s">
        <v>499</v>
      </c>
      <c r="E26" s="112" t="s">
        <v>499</v>
      </c>
      <c r="F26" s="112" t="s">
        <v>499</v>
      </c>
      <c r="G26" s="112" t="s">
        <v>499</v>
      </c>
      <c r="H26" s="112" t="s">
        <v>499</v>
      </c>
      <c r="I26" s="112" t="s">
        <v>499</v>
      </c>
      <c r="J26" s="112" t="s">
        <v>499</v>
      </c>
      <c r="K26" s="112" t="s">
        <v>499</v>
      </c>
      <c r="L26" s="487" t="s">
        <v>499</v>
      </c>
      <c r="M26" s="488" t="s">
        <v>499</v>
      </c>
      <c r="N26" s="488" t="s">
        <v>499</v>
      </c>
      <c r="O26" s="488" t="s">
        <v>499</v>
      </c>
      <c r="P26" s="488" t="s">
        <v>499</v>
      </c>
      <c r="Q26" s="488" t="s">
        <v>499</v>
      </c>
      <c r="R26" s="488" t="s">
        <v>499</v>
      </c>
      <c r="S26" s="487" t="s">
        <v>499</v>
      </c>
      <c r="T26" s="488" t="s">
        <v>499</v>
      </c>
      <c r="U26" s="488" t="s">
        <v>499</v>
      </c>
      <c r="V26" s="130"/>
    </row>
    <row r="27" spans="1:22" x14ac:dyDescent="0.2">
      <c r="A27" s="1" t="s">
        <v>499</v>
      </c>
      <c r="B27" s="112" t="s">
        <v>499</v>
      </c>
      <c r="C27" s="112" t="s">
        <v>499</v>
      </c>
      <c r="D27" s="112" t="s">
        <v>499</v>
      </c>
      <c r="E27" s="112" t="s">
        <v>499</v>
      </c>
      <c r="F27" s="112" t="s">
        <v>499</v>
      </c>
      <c r="G27" s="112" t="s">
        <v>499</v>
      </c>
      <c r="H27" s="112" t="s">
        <v>499</v>
      </c>
      <c r="I27" s="112" t="s">
        <v>499</v>
      </c>
      <c r="J27" s="112" t="s">
        <v>499</v>
      </c>
      <c r="K27" s="112" t="s">
        <v>499</v>
      </c>
      <c r="L27" s="487" t="s">
        <v>499</v>
      </c>
      <c r="M27" s="488" t="s">
        <v>499</v>
      </c>
      <c r="N27" s="488" t="s">
        <v>499</v>
      </c>
      <c r="O27" s="488" t="s">
        <v>499</v>
      </c>
      <c r="P27" s="488" t="s">
        <v>499</v>
      </c>
      <c r="Q27" s="488" t="s">
        <v>499</v>
      </c>
      <c r="R27" s="488" t="s">
        <v>499</v>
      </c>
      <c r="S27" s="487" t="s">
        <v>499</v>
      </c>
      <c r="T27" s="488" t="s">
        <v>499</v>
      </c>
      <c r="U27" s="488" t="s">
        <v>499</v>
      </c>
      <c r="V27" s="130"/>
    </row>
    <row r="29" spans="1:22" s="705" customFormat="1" ht="11.25" x14ac:dyDescent="0.2">
      <c r="A29" s="705" t="str">
        <f>"Anmerkungen. Datengrundlage: Volkshochschul-Statistik "&amp;Hilfswerte!B1&amp;"; Basis: "&amp;Tabelle1!$C$36&amp;" VHS."</f>
        <v>Anmerkungen. Datengrundlage: Volkshochschul-Statistik 2019; Basis: 869 VHS.</v>
      </c>
      <c r="I29" s="705" t="str">
        <f>"Anmerkungen. Datengrundlage: Volkshochschul-Statistik "&amp;Hilfswerte!B1&amp;"; Basis: "&amp;Tabelle1!$C$36&amp;" VHS."</f>
        <v>Anmerkungen. Datengrundlage: Volkshochschul-Statistik 2019; Basis: 869 VHS.</v>
      </c>
      <c r="S29" s="705" t="str">
        <f>"Anmerkungen. Datengrundlage: Volkshochschul-Statistik "&amp;Hilfswerte!B1&amp;"; Basis: "&amp;Tabelle1!$C$36&amp;" VHS."</f>
        <v>Anmerkungen. Datengrundlage: Volkshochschul-Statistik 2019; Basis: 869 VHS.</v>
      </c>
    </row>
    <row r="31" spans="1:22" x14ac:dyDescent="0.2">
      <c r="A31" s="700" t="s">
        <v>515</v>
      </c>
      <c r="B31" s="700"/>
      <c r="I31" s="700" t="s">
        <v>515</v>
      </c>
      <c r="J31" s="700"/>
      <c r="S31" s="700" t="s">
        <v>515</v>
      </c>
      <c r="T31" s="700"/>
    </row>
    <row r="32" spans="1:22" x14ac:dyDescent="0.2">
      <c r="A32" s="700" t="s">
        <v>516</v>
      </c>
      <c r="B32" s="700"/>
      <c r="I32" s="700" t="s">
        <v>516</v>
      </c>
      <c r="J32" s="700"/>
      <c r="L32" s="702" t="s">
        <v>503</v>
      </c>
      <c r="S32" s="700" t="s">
        <v>516</v>
      </c>
      <c r="T32" s="700"/>
      <c r="V32" s="702" t="s">
        <v>503</v>
      </c>
    </row>
    <row r="33" spans="1:20" x14ac:dyDescent="0.2">
      <c r="A33" s="703"/>
      <c r="B33" s="700"/>
      <c r="I33" s="703"/>
      <c r="J33" s="700"/>
      <c r="S33" s="703"/>
      <c r="T33" s="700"/>
    </row>
    <row r="34" spans="1:20" x14ac:dyDescent="0.2">
      <c r="A34" s="704" t="s">
        <v>517</v>
      </c>
      <c r="B34" s="700"/>
      <c r="I34" s="704" t="s">
        <v>517</v>
      </c>
      <c r="J34" s="700"/>
      <c r="S34" s="704" t="s">
        <v>517</v>
      </c>
      <c r="T34" s="700"/>
    </row>
  </sheetData>
  <mergeCells count="24">
    <mergeCell ref="K4:K5"/>
    <mergeCell ref="B4:B5"/>
    <mergeCell ref="C4:C5"/>
    <mergeCell ref="D4:F4"/>
    <mergeCell ref="G4:G5"/>
    <mergeCell ref="H4:H5"/>
    <mergeCell ref="I4:I5"/>
    <mergeCell ref="J4:J5"/>
    <mergeCell ref="A1:K1"/>
    <mergeCell ref="B2:K2"/>
    <mergeCell ref="L2:U2"/>
    <mergeCell ref="B3:H3"/>
    <mergeCell ref="I3:K3"/>
    <mergeCell ref="L3:R3"/>
    <mergeCell ref="S3:U3"/>
    <mergeCell ref="A2:A5"/>
    <mergeCell ref="T4:T5"/>
    <mergeCell ref="U4:U5"/>
    <mergeCell ref="L4:L5"/>
    <mergeCell ref="M4:M5"/>
    <mergeCell ref="N4:P4"/>
    <mergeCell ref="Q4:Q5"/>
    <mergeCell ref="R4:R5"/>
    <mergeCell ref="S4:S5"/>
  </mergeCells>
  <hyperlinks>
    <hyperlink ref="A34" r:id="rId1" display="Publikation und Tabellen stehen unter der Lizenz CC BY-SA DEED 4.0." xr:uid="{4715F68B-6BB8-45E6-8653-A5CAB44E9DB3}"/>
    <hyperlink ref="I34" r:id="rId2" display="Publikation und Tabellen stehen unter der Lizenz CC BY-SA DEED 4.0." xr:uid="{050F090C-E526-47A3-A65F-34E8D4F0F2C6}"/>
    <hyperlink ref="S34" r:id="rId3" display="Publikation und Tabellen stehen unter der Lizenz CC BY-SA DEED 4.0." xr:uid="{EDF6A635-2A84-4D9B-8633-548BB67C9FCE}"/>
    <hyperlink ref="L32" r:id="rId4" xr:uid="{2EEB3546-6AF2-4A3B-9361-D10633C34453}"/>
    <hyperlink ref="V32" r:id="rId5" xr:uid="{58E55D0C-BC5A-4AAC-860C-E3B688E9F3B6}"/>
  </hyperlinks>
  <pageMargins left="0.7" right="0.7" top="0.78740157499999996" bottom="0.78740157499999996" header="0.3" footer="0.3"/>
  <pageSetup paperSize="9" scale="76" orientation="portrait" r:id="rId6"/>
  <colBreaks count="2" manualBreakCount="2">
    <brk id="8" max="1048575" man="1"/>
    <brk id="18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81D59-7287-4D63-8F80-3F80665E9F13}">
  <dimension ref="A1:G34"/>
  <sheetViews>
    <sheetView view="pageBreakPreview" zoomScaleNormal="100" zoomScaleSheetLayoutView="100" workbookViewId="0">
      <selection activeCell="D32" sqref="D32"/>
    </sheetView>
  </sheetViews>
  <sheetFormatPr baseColWidth="10" defaultRowHeight="12.75" x14ac:dyDescent="0.2"/>
  <cols>
    <col min="3" max="3" width="13.140625" customWidth="1"/>
    <col min="4" max="4" width="12.42578125" customWidth="1"/>
    <col min="5" max="5" width="12.28515625" customWidth="1"/>
    <col min="7" max="7" width="13.7109375" customWidth="1"/>
  </cols>
  <sheetData>
    <row r="1" spans="1:7" ht="39.950000000000003" customHeight="1" thickBot="1" x14ac:dyDescent="0.25">
      <c r="A1" s="1107" t="str">
        <f>"Tabelle 33: Zeitreihen II (Personal) ab " &amp;A8</f>
        <v>Tabelle 33: Zeitreihen II (Personal) ab 2018</v>
      </c>
      <c r="B1" s="1107"/>
      <c r="C1" s="1107"/>
      <c r="D1" s="1107"/>
      <c r="E1" s="1107"/>
      <c r="F1" s="1107"/>
      <c r="G1" s="1107"/>
    </row>
    <row r="2" spans="1:7" ht="18.75" customHeight="1" x14ac:dyDescent="0.2">
      <c r="A2" s="1118" t="s">
        <v>360</v>
      </c>
      <c r="B2" s="1130" t="s">
        <v>367</v>
      </c>
      <c r="C2" s="1131"/>
      <c r="D2" s="1131"/>
      <c r="E2" s="1131"/>
      <c r="F2" s="1131"/>
      <c r="G2" s="1132"/>
    </row>
    <row r="3" spans="1:7" ht="42.75" customHeight="1" x14ac:dyDescent="0.2">
      <c r="A3" s="1119"/>
      <c r="B3" s="1133" t="s">
        <v>456</v>
      </c>
      <c r="C3" s="1134"/>
      <c r="D3" s="1134"/>
      <c r="E3" s="1135"/>
      <c r="F3" s="1136" t="s">
        <v>368</v>
      </c>
      <c r="G3" s="1137"/>
    </row>
    <row r="4" spans="1:7" x14ac:dyDescent="0.2">
      <c r="A4" s="1119"/>
      <c r="B4" s="1138" t="s">
        <v>369</v>
      </c>
      <c r="C4" s="1138" t="s">
        <v>370</v>
      </c>
      <c r="D4" s="1138" t="s">
        <v>417</v>
      </c>
      <c r="E4" s="1138" t="s">
        <v>454</v>
      </c>
      <c r="F4" s="1141" t="s">
        <v>371</v>
      </c>
      <c r="G4" s="1123" t="s">
        <v>418</v>
      </c>
    </row>
    <row r="5" spans="1:7" ht="18" customHeight="1" x14ac:dyDescent="0.2">
      <c r="A5" s="1119"/>
      <c r="B5" s="1139"/>
      <c r="C5" s="1139"/>
      <c r="D5" s="1139"/>
      <c r="E5" s="1139"/>
      <c r="F5" s="1142"/>
      <c r="G5" s="1145"/>
    </row>
    <row r="6" spans="1:7" ht="12.75" customHeight="1" x14ac:dyDescent="0.2">
      <c r="A6" s="1119"/>
      <c r="B6" s="1139"/>
      <c r="C6" s="1139"/>
      <c r="D6" s="1139"/>
      <c r="E6" s="1139"/>
      <c r="F6" s="1142"/>
      <c r="G6" s="1145"/>
    </row>
    <row r="7" spans="1:7" ht="36" customHeight="1" x14ac:dyDescent="0.2">
      <c r="A7" s="1144"/>
      <c r="B7" s="1140"/>
      <c r="C7" s="1140"/>
      <c r="D7" s="1140"/>
      <c r="E7" s="1140"/>
      <c r="F7" s="1143"/>
      <c r="G7" s="1146"/>
    </row>
    <row r="8" spans="1:7" s="78" customFormat="1" x14ac:dyDescent="0.2">
      <c r="A8" s="489">
        <v>2018</v>
      </c>
      <c r="B8" s="527">
        <v>658.3</v>
      </c>
      <c r="C8" s="527">
        <v>4053</v>
      </c>
      <c r="D8" s="527">
        <v>3898.4</v>
      </c>
      <c r="E8" s="527">
        <v>928.8</v>
      </c>
      <c r="F8" s="142">
        <v>181658</v>
      </c>
      <c r="G8" s="363">
        <v>18093</v>
      </c>
    </row>
    <row r="9" spans="1:7" x14ac:dyDescent="0.2">
      <c r="A9" s="489">
        <v>2019</v>
      </c>
      <c r="B9" s="527">
        <v>679.5</v>
      </c>
      <c r="C9" s="527">
        <v>4034.4</v>
      </c>
      <c r="D9" s="527">
        <v>3869.9</v>
      </c>
      <c r="E9" s="527">
        <v>1044</v>
      </c>
      <c r="F9" s="142">
        <v>181329</v>
      </c>
      <c r="G9" s="363">
        <v>22604</v>
      </c>
    </row>
    <row r="10" spans="1:7" x14ac:dyDescent="0.2">
      <c r="A10" s="489" t="s">
        <v>499</v>
      </c>
      <c r="B10" s="527" t="s">
        <v>499</v>
      </c>
      <c r="C10" s="527" t="s">
        <v>499</v>
      </c>
      <c r="D10" s="527" t="s">
        <v>499</v>
      </c>
      <c r="E10" s="527" t="s">
        <v>499</v>
      </c>
      <c r="F10" s="142" t="s">
        <v>499</v>
      </c>
      <c r="G10" s="363" t="s">
        <v>499</v>
      </c>
    </row>
    <row r="11" spans="1:7" x14ac:dyDescent="0.2">
      <c r="A11" s="489" t="s">
        <v>499</v>
      </c>
      <c r="B11" s="527" t="s">
        <v>499</v>
      </c>
      <c r="C11" s="527" t="s">
        <v>499</v>
      </c>
      <c r="D11" s="527" t="s">
        <v>499</v>
      </c>
      <c r="E11" s="527" t="s">
        <v>499</v>
      </c>
      <c r="F11" s="142" t="s">
        <v>499</v>
      </c>
      <c r="G11" s="363" t="s">
        <v>499</v>
      </c>
    </row>
    <row r="12" spans="1:7" x14ac:dyDescent="0.2">
      <c r="A12" s="489" t="s">
        <v>499</v>
      </c>
      <c r="B12" s="527" t="s">
        <v>499</v>
      </c>
      <c r="C12" s="527" t="s">
        <v>499</v>
      </c>
      <c r="D12" s="527" t="s">
        <v>499</v>
      </c>
      <c r="E12" s="527" t="s">
        <v>499</v>
      </c>
      <c r="F12" s="142" t="s">
        <v>499</v>
      </c>
      <c r="G12" s="363" t="s">
        <v>499</v>
      </c>
    </row>
    <row r="13" spans="1:7" x14ac:dyDescent="0.2">
      <c r="A13" s="489" t="s">
        <v>499</v>
      </c>
      <c r="B13" s="527" t="s">
        <v>499</v>
      </c>
      <c r="C13" s="527" t="s">
        <v>499</v>
      </c>
      <c r="D13" s="527" t="s">
        <v>499</v>
      </c>
      <c r="E13" s="527" t="s">
        <v>499</v>
      </c>
      <c r="F13" s="142" t="s">
        <v>499</v>
      </c>
      <c r="G13" s="363" t="s">
        <v>499</v>
      </c>
    </row>
    <row r="14" spans="1:7" x14ac:dyDescent="0.2">
      <c r="A14" s="489" t="s">
        <v>499</v>
      </c>
      <c r="B14" s="527" t="s">
        <v>499</v>
      </c>
      <c r="C14" s="527" t="s">
        <v>499</v>
      </c>
      <c r="D14" s="527" t="s">
        <v>499</v>
      </c>
      <c r="E14" s="527" t="s">
        <v>499</v>
      </c>
      <c r="F14" s="142" t="s">
        <v>499</v>
      </c>
      <c r="G14" s="363" t="s">
        <v>499</v>
      </c>
    </row>
    <row r="15" spans="1:7" x14ac:dyDescent="0.2">
      <c r="A15" s="489" t="s">
        <v>499</v>
      </c>
      <c r="B15" s="527" t="s">
        <v>499</v>
      </c>
      <c r="C15" s="527" t="s">
        <v>499</v>
      </c>
      <c r="D15" s="527" t="s">
        <v>499</v>
      </c>
      <c r="E15" s="527" t="s">
        <v>499</v>
      </c>
      <c r="F15" s="142" t="s">
        <v>499</v>
      </c>
      <c r="G15" s="363" t="s">
        <v>499</v>
      </c>
    </row>
    <row r="16" spans="1:7" x14ac:dyDescent="0.2">
      <c r="A16" s="489" t="s">
        <v>499</v>
      </c>
      <c r="B16" s="527" t="s">
        <v>499</v>
      </c>
      <c r="C16" s="527" t="s">
        <v>499</v>
      </c>
      <c r="D16" s="527" t="s">
        <v>499</v>
      </c>
      <c r="E16" s="527" t="s">
        <v>499</v>
      </c>
      <c r="F16" s="142" t="s">
        <v>499</v>
      </c>
      <c r="G16" s="363" t="s">
        <v>499</v>
      </c>
    </row>
    <row r="17" spans="1:7" x14ac:dyDescent="0.2">
      <c r="A17" s="489" t="s">
        <v>499</v>
      </c>
      <c r="B17" s="527" t="s">
        <v>499</v>
      </c>
      <c r="C17" s="527" t="s">
        <v>499</v>
      </c>
      <c r="D17" s="527" t="s">
        <v>499</v>
      </c>
      <c r="E17" s="527" t="s">
        <v>499</v>
      </c>
      <c r="F17" s="142" t="s">
        <v>499</v>
      </c>
      <c r="G17" s="363" t="s">
        <v>499</v>
      </c>
    </row>
    <row r="18" spans="1:7" x14ac:dyDescent="0.2">
      <c r="A18" s="489" t="s">
        <v>499</v>
      </c>
      <c r="B18" s="527" t="s">
        <v>499</v>
      </c>
      <c r="C18" s="527" t="s">
        <v>499</v>
      </c>
      <c r="D18" s="527" t="s">
        <v>499</v>
      </c>
      <c r="E18" s="527" t="s">
        <v>499</v>
      </c>
      <c r="F18" s="142" t="s">
        <v>499</v>
      </c>
      <c r="G18" s="363" t="s">
        <v>499</v>
      </c>
    </row>
    <row r="19" spans="1:7" x14ac:dyDescent="0.2">
      <c r="A19" s="489" t="s">
        <v>499</v>
      </c>
      <c r="B19" s="527" t="s">
        <v>499</v>
      </c>
      <c r="C19" s="527" t="s">
        <v>499</v>
      </c>
      <c r="D19" s="527" t="s">
        <v>499</v>
      </c>
      <c r="E19" s="527" t="s">
        <v>499</v>
      </c>
      <c r="F19" s="142" t="s">
        <v>499</v>
      </c>
      <c r="G19" s="363" t="s">
        <v>499</v>
      </c>
    </row>
    <row r="20" spans="1:7" x14ac:dyDescent="0.2">
      <c r="A20" s="489" t="s">
        <v>499</v>
      </c>
      <c r="B20" s="527" t="s">
        <v>499</v>
      </c>
      <c r="C20" s="527" t="s">
        <v>499</v>
      </c>
      <c r="D20" s="527" t="s">
        <v>499</v>
      </c>
      <c r="E20" s="527" t="s">
        <v>499</v>
      </c>
      <c r="F20" s="142" t="s">
        <v>499</v>
      </c>
      <c r="G20" s="363" t="s">
        <v>499</v>
      </c>
    </row>
    <row r="21" spans="1:7" x14ac:dyDescent="0.2">
      <c r="A21" s="489" t="s">
        <v>499</v>
      </c>
      <c r="B21" s="527" t="s">
        <v>499</v>
      </c>
      <c r="C21" s="527" t="s">
        <v>499</v>
      </c>
      <c r="D21" s="527" t="s">
        <v>499</v>
      </c>
      <c r="E21" s="527" t="s">
        <v>499</v>
      </c>
      <c r="F21" s="142" t="s">
        <v>499</v>
      </c>
      <c r="G21" s="363" t="s">
        <v>499</v>
      </c>
    </row>
    <row r="22" spans="1:7" x14ac:dyDescent="0.2">
      <c r="A22" s="489" t="s">
        <v>499</v>
      </c>
      <c r="B22" s="527" t="s">
        <v>499</v>
      </c>
      <c r="C22" s="527" t="s">
        <v>499</v>
      </c>
      <c r="D22" s="527" t="s">
        <v>499</v>
      </c>
      <c r="E22" s="527" t="s">
        <v>499</v>
      </c>
      <c r="F22" s="142" t="s">
        <v>499</v>
      </c>
      <c r="G22" s="363" t="s">
        <v>499</v>
      </c>
    </row>
    <row r="23" spans="1:7" x14ac:dyDescent="0.2">
      <c r="A23" s="489" t="s">
        <v>499</v>
      </c>
      <c r="B23" s="527" t="s">
        <v>499</v>
      </c>
      <c r="C23" s="527" t="s">
        <v>499</v>
      </c>
      <c r="D23" s="527" t="s">
        <v>499</v>
      </c>
      <c r="E23" s="527" t="s">
        <v>499</v>
      </c>
      <c r="F23" s="142" t="s">
        <v>499</v>
      </c>
      <c r="G23" s="363" t="s">
        <v>499</v>
      </c>
    </row>
    <row r="24" spans="1:7" x14ac:dyDescent="0.2">
      <c r="A24" s="489" t="s">
        <v>499</v>
      </c>
      <c r="B24" s="527" t="s">
        <v>499</v>
      </c>
      <c r="C24" s="527" t="s">
        <v>499</v>
      </c>
      <c r="D24" s="527" t="s">
        <v>499</v>
      </c>
      <c r="E24" s="527" t="s">
        <v>499</v>
      </c>
      <c r="F24" s="142" t="s">
        <v>499</v>
      </c>
      <c r="G24" s="363" t="s">
        <v>499</v>
      </c>
    </row>
    <row r="25" spans="1:7" x14ac:dyDescent="0.2">
      <c r="A25" s="489" t="s">
        <v>499</v>
      </c>
      <c r="B25" s="527" t="s">
        <v>499</v>
      </c>
      <c r="C25" s="527" t="s">
        <v>499</v>
      </c>
      <c r="D25" s="527" t="s">
        <v>499</v>
      </c>
      <c r="E25" s="527" t="s">
        <v>499</v>
      </c>
      <c r="F25" s="142" t="s">
        <v>499</v>
      </c>
      <c r="G25" s="363" t="s">
        <v>499</v>
      </c>
    </row>
    <row r="26" spans="1:7" x14ac:dyDescent="0.2">
      <c r="A26" s="489" t="s">
        <v>499</v>
      </c>
      <c r="B26" s="527" t="s">
        <v>499</v>
      </c>
      <c r="C26" s="527" t="s">
        <v>499</v>
      </c>
      <c r="D26" s="527" t="s">
        <v>499</v>
      </c>
      <c r="E26" s="527" t="s">
        <v>499</v>
      </c>
      <c r="F26" s="142" t="s">
        <v>499</v>
      </c>
      <c r="G26" s="363" t="s">
        <v>499</v>
      </c>
    </row>
    <row r="27" spans="1:7" x14ac:dyDescent="0.2">
      <c r="A27" s="489" t="s">
        <v>499</v>
      </c>
      <c r="B27" s="527" t="s">
        <v>499</v>
      </c>
      <c r="C27" s="527" t="s">
        <v>499</v>
      </c>
      <c r="D27" s="527" t="s">
        <v>499</v>
      </c>
      <c r="E27" s="527" t="s">
        <v>499</v>
      </c>
      <c r="F27" s="142" t="s">
        <v>499</v>
      </c>
      <c r="G27" s="363" t="s">
        <v>499</v>
      </c>
    </row>
    <row r="28" spans="1:7" x14ac:dyDescent="0.2">
      <c r="A28" s="485" t="s">
        <v>499</v>
      </c>
      <c r="B28" s="527" t="s">
        <v>499</v>
      </c>
      <c r="C28" s="527" t="s">
        <v>499</v>
      </c>
      <c r="D28" s="527" t="s">
        <v>499</v>
      </c>
      <c r="E28" s="527" t="s">
        <v>499</v>
      </c>
      <c r="F28" s="142" t="s">
        <v>499</v>
      </c>
      <c r="G28" s="142" t="s">
        <v>499</v>
      </c>
    </row>
    <row r="29" spans="1:7" x14ac:dyDescent="0.2">
      <c r="A29" s="485" t="str">
        <f>"Anmerkungen. Datengrundlage: Volkshochschul-Statistik "&amp;Hilfswerte!B1&amp;"; Basis: "&amp;Tabelle1!$C$36&amp;" VHS."</f>
        <v>Anmerkungen. Datengrundlage: Volkshochschul-Statistik 2019; Basis: 869 VHS.</v>
      </c>
      <c r="B29" s="527"/>
      <c r="C29" s="527"/>
      <c r="D29" s="527"/>
      <c r="E29" s="527"/>
      <c r="F29" s="142"/>
      <c r="G29" s="142"/>
    </row>
    <row r="30" spans="1:7" x14ac:dyDescent="0.2">
      <c r="A30" s="485"/>
      <c r="B30" s="527"/>
      <c r="C30" s="527"/>
      <c r="D30" s="527"/>
      <c r="E30" s="527"/>
      <c r="F30" s="142"/>
      <c r="G30" s="142"/>
    </row>
    <row r="31" spans="1:7" x14ac:dyDescent="0.2">
      <c r="A31" s="700" t="s">
        <v>515</v>
      </c>
      <c r="B31" s="700"/>
      <c r="C31" s="485"/>
      <c r="D31" s="485"/>
      <c r="E31" s="485"/>
      <c r="F31" s="485"/>
      <c r="G31" s="485"/>
    </row>
    <row r="32" spans="1:7" x14ac:dyDescent="0.2">
      <c r="A32" s="700" t="s">
        <v>516</v>
      </c>
      <c r="B32" s="700"/>
      <c r="C32" s="485"/>
      <c r="D32" s="702" t="s">
        <v>503</v>
      </c>
      <c r="E32" s="485"/>
      <c r="F32" s="485"/>
      <c r="G32" s="485"/>
    </row>
    <row r="33" spans="1:7" x14ac:dyDescent="0.2">
      <c r="A33" s="703"/>
      <c r="B33" s="700"/>
      <c r="C33" s="485"/>
      <c r="D33" s="485"/>
      <c r="E33" s="485"/>
      <c r="F33" s="485"/>
      <c r="G33" s="485"/>
    </row>
    <row r="34" spans="1:7" x14ac:dyDescent="0.2">
      <c r="A34" s="704" t="s">
        <v>517</v>
      </c>
      <c r="B34" s="700"/>
    </row>
  </sheetData>
  <mergeCells count="11">
    <mergeCell ref="A1:G1"/>
    <mergeCell ref="B2:G2"/>
    <mergeCell ref="B3:E3"/>
    <mergeCell ref="F3:G3"/>
    <mergeCell ref="B4:B7"/>
    <mergeCell ref="C4:C7"/>
    <mergeCell ref="D4:D7"/>
    <mergeCell ref="E4:E7"/>
    <mergeCell ref="F4:F7"/>
    <mergeCell ref="A2:A7"/>
    <mergeCell ref="G4:G7"/>
  </mergeCells>
  <hyperlinks>
    <hyperlink ref="A34" r:id="rId1" display="Publikation und Tabellen stehen unter der Lizenz CC BY-SA DEED 4.0." xr:uid="{086D6C44-0062-4EF8-A6E2-B38813D3600E}"/>
    <hyperlink ref="D32" r:id="rId2" xr:uid="{098DCA57-1543-41A1-9CBE-813074CA7E8A}"/>
  </hyperlinks>
  <pageMargins left="0.7" right="0.7" top="0.78740157499999996" bottom="0.78740157499999996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1D0D-C820-4BA1-BD58-678956977904}">
  <dimension ref="A1:N43"/>
  <sheetViews>
    <sheetView view="pageBreakPreview" zoomScaleNormal="100" zoomScaleSheetLayoutView="100" workbookViewId="0">
      <selection sqref="A1:E1"/>
    </sheetView>
  </sheetViews>
  <sheetFormatPr baseColWidth="10" defaultRowHeight="12.75" x14ac:dyDescent="0.2"/>
  <cols>
    <col min="1" max="1" width="13.7109375" customWidth="1"/>
    <col min="2" max="5" width="23.7109375" customWidth="1"/>
  </cols>
  <sheetData>
    <row r="1" spans="1:5" ht="60" customHeight="1" thickBot="1" x14ac:dyDescent="0.25">
      <c r="A1" s="747" t="str">
        <f>"Tabelle 1.1: Rechtsträger bei Einrichtungen in Trägerschaft einer kommunalen Gebietskörperschaft (Gemeinde, Kreis) oder eines Stadtstaats nach Ländern " &amp;Hilfswerte!B1</f>
        <v>Tabelle 1.1: Rechtsträger bei Einrichtungen in Trägerschaft einer kommunalen Gebietskörperschaft (Gemeinde, Kreis) oder eines Stadtstaats nach Ländern 2019</v>
      </c>
      <c r="B1" s="748"/>
      <c r="C1" s="748"/>
      <c r="D1" s="748"/>
      <c r="E1" s="748"/>
    </row>
    <row r="2" spans="1:5" ht="60" x14ac:dyDescent="0.2">
      <c r="A2" s="20" t="s">
        <v>14</v>
      </c>
      <c r="B2" s="148" t="s">
        <v>26</v>
      </c>
      <c r="C2" s="148" t="s">
        <v>95</v>
      </c>
      <c r="D2" s="149" t="s">
        <v>27</v>
      </c>
      <c r="E2" s="150" t="s">
        <v>56</v>
      </c>
    </row>
    <row r="3" spans="1:5" x14ac:dyDescent="0.2">
      <c r="A3" s="745" t="s">
        <v>79</v>
      </c>
      <c r="B3" s="524">
        <v>91</v>
      </c>
      <c r="C3" s="524">
        <v>4</v>
      </c>
      <c r="D3" s="524">
        <v>0</v>
      </c>
      <c r="E3" s="525">
        <v>95</v>
      </c>
    </row>
    <row r="4" spans="1:5" x14ac:dyDescent="0.2">
      <c r="A4" s="746"/>
      <c r="B4" s="140">
        <v>0.95789000000000002</v>
      </c>
      <c r="C4" s="140">
        <v>4.2110000000000002E-2</v>
      </c>
      <c r="D4" s="182" t="s">
        <v>498</v>
      </c>
      <c r="E4" s="141">
        <v>1</v>
      </c>
    </row>
    <row r="5" spans="1:5" x14ac:dyDescent="0.2">
      <c r="A5" s="728" t="s">
        <v>80</v>
      </c>
      <c r="B5" s="526">
        <v>60</v>
      </c>
      <c r="C5" s="526">
        <v>5</v>
      </c>
      <c r="D5" s="526">
        <v>0</v>
      </c>
      <c r="E5" s="137">
        <v>65</v>
      </c>
    </row>
    <row r="6" spans="1:5" x14ac:dyDescent="0.2">
      <c r="A6" s="729"/>
      <c r="B6" s="140">
        <v>0.92308000000000001</v>
      </c>
      <c r="C6" s="140">
        <v>7.6920000000000002E-2</v>
      </c>
      <c r="D6" s="182" t="s">
        <v>498</v>
      </c>
      <c r="E6" s="141">
        <v>1</v>
      </c>
    </row>
    <row r="7" spans="1:5" x14ac:dyDescent="0.2">
      <c r="A7" s="728" t="s">
        <v>81</v>
      </c>
      <c r="B7" s="526">
        <v>12</v>
      </c>
      <c r="C7" s="526">
        <v>0</v>
      </c>
      <c r="D7" s="526">
        <v>0</v>
      </c>
      <c r="E7" s="137">
        <v>12</v>
      </c>
    </row>
    <row r="8" spans="1:5" x14ac:dyDescent="0.2">
      <c r="A8" s="729"/>
      <c r="B8" s="140">
        <v>1</v>
      </c>
      <c r="C8" s="140" t="s">
        <v>498</v>
      </c>
      <c r="D8" s="182" t="s">
        <v>498</v>
      </c>
      <c r="E8" s="141">
        <v>1</v>
      </c>
    </row>
    <row r="9" spans="1:5" x14ac:dyDescent="0.2">
      <c r="A9" s="728" t="s">
        <v>82</v>
      </c>
      <c r="B9" s="526">
        <v>17</v>
      </c>
      <c r="C9" s="526">
        <v>1</v>
      </c>
      <c r="D9" s="526">
        <v>0</v>
      </c>
      <c r="E9" s="137">
        <v>18</v>
      </c>
    </row>
    <row r="10" spans="1:5" x14ac:dyDescent="0.2">
      <c r="A10" s="729"/>
      <c r="B10" s="140">
        <v>0.94443999999999995</v>
      </c>
      <c r="C10" s="140">
        <v>5.5559999999999998E-2</v>
      </c>
      <c r="D10" s="182" t="s">
        <v>498</v>
      </c>
      <c r="E10" s="141">
        <v>1</v>
      </c>
    </row>
    <row r="11" spans="1:5" x14ac:dyDescent="0.2">
      <c r="A11" s="728" t="s">
        <v>83</v>
      </c>
      <c r="B11" s="526">
        <v>1</v>
      </c>
      <c r="C11" s="526">
        <v>1</v>
      </c>
      <c r="D11" s="526">
        <v>0</v>
      </c>
      <c r="E11" s="137">
        <v>2</v>
      </c>
    </row>
    <row r="12" spans="1:5" x14ac:dyDescent="0.2">
      <c r="A12" s="729"/>
      <c r="B12" s="140">
        <v>0.5</v>
      </c>
      <c r="C12" s="140">
        <v>0.5</v>
      </c>
      <c r="D12" s="182" t="s">
        <v>498</v>
      </c>
      <c r="E12" s="141">
        <v>1</v>
      </c>
    </row>
    <row r="13" spans="1:5" x14ac:dyDescent="0.2">
      <c r="A13" s="728" t="s">
        <v>84</v>
      </c>
      <c r="B13" s="526">
        <v>0</v>
      </c>
      <c r="C13" s="526">
        <v>1</v>
      </c>
      <c r="D13" s="526">
        <v>0</v>
      </c>
      <c r="E13" s="137">
        <v>1</v>
      </c>
    </row>
    <row r="14" spans="1:5" x14ac:dyDescent="0.2">
      <c r="A14" s="729"/>
      <c r="B14" s="140" t="s">
        <v>498</v>
      </c>
      <c r="C14" s="140">
        <v>1</v>
      </c>
      <c r="D14" s="182" t="s">
        <v>498</v>
      </c>
      <c r="E14" s="141">
        <v>1</v>
      </c>
    </row>
    <row r="15" spans="1:5" ht="13.5" customHeight="1" x14ac:dyDescent="0.2">
      <c r="A15" s="728" t="s">
        <v>85</v>
      </c>
      <c r="B15" s="526">
        <v>18</v>
      </c>
      <c r="C15" s="526">
        <v>7</v>
      </c>
      <c r="D15" s="526">
        <v>0</v>
      </c>
      <c r="E15" s="137">
        <v>25</v>
      </c>
    </row>
    <row r="16" spans="1:5" ht="13.5" customHeight="1" x14ac:dyDescent="0.2">
      <c r="A16" s="729"/>
      <c r="B16" s="140">
        <v>0.72</v>
      </c>
      <c r="C16" s="140">
        <v>0.28000000000000003</v>
      </c>
      <c r="D16" s="182" t="s">
        <v>498</v>
      </c>
      <c r="E16" s="141">
        <v>1</v>
      </c>
    </row>
    <row r="17" spans="1:5" x14ac:dyDescent="0.2">
      <c r="A17" s="728" t="s">
        <v>86</v>
      </c>
      <c r="B17" s="526">
        <v>8</v>
      </c>
      <c r="C17" s="526">
        <v>0</v>
      </c>
      <c r="D17" s="526">
        <v>0</v>
      </c>
      <c r="E17" s="137">
        <v>8</v>
      </c>
    </row>
    <row r="18" spans="1:5" x14ac:dyDescent="0.2">
      <c r="A18" s="729"/>
      <c r="B18" s="140">
        <v>1</v>
      </c>
      <c r="C18" s="140" t="s">
        <v>498</v>
      </c>
      <c r="D18" s="182" t="s">
        <v>498</v>
      </c>
      <c r="E18" s="141">
        <v>1</v>
      </c>
    </row>
    <row r="19" spans="1:5" x14ac:dyDescent="0.2">
      <c r="A19" s="728" t="s">
        <v>87</v>
      </c>
      <c r="B19" s="526">
        <v>14</v>
      </c>
      <c r="C19" s="526">
        <v>7</v>
      </c>
      <c r="D19" s="526">
        <v>0</v>
      </c>
      <c r="E19" s="137">
        <v>21</v>
      </c>
    </row>
    <row r="20" spans="1:5" x14ac:dyDescent="0.2">
      <c r="A20" s="729"/>
      <c r="B20" s="140">
        <v>0.66666999999999998</v>
      </c>
      <c r="C20" s="140">
        <v>0.33333000000000002</v>
      </c>
      <c r="D20" s="182" t="s">
        <v>498</v>
      </c>
      <c r="E20" s="141">
        <v>1</v>
      </c>
    </row>
    <row r="21" spans="1:5" x14ac:dyDescent="0.2">
      <c r="A21" s="728" t="s">
        <v>88</v>
      </c>
      <c r="B21" s="526">
        <v>74</v>
      </c>
      <c r="C21" s="526">
        <v>6</v>
      </c>
      <c r="D21" s="526">
        <v>2</v>
      </c>
      <c r="E21" s="137">
        <v>82</v>
      </c>
    </row>
    <row r="22" spans="1:5" x14ac:dyDescent="0.2">
      <c r="A22" s="729"/>
      <c r="B22" s="140">
        <v>0.90244000000000002</v>
      </c>
      <c r="C22" s="140">
        <v>7.3169999999999999E-2</v>
      </c>
      <c r="D22" s="182">
        <v>2.4389999999999998E-2</v>
      </c>
      <c r="E22" s="141">
        <v>1</v>
      </c>
    </row>
    <row r="23" spans="1:5" x14ac:dyDescent="0.2">
      <c r="A23" s="728" t="s">
        <v>89</v>
      </c>
      <c r="B23" s="526">
        <v>36</v>
      </c>
      <c r="C23" s="526">
        <v>2</v>
      </c>
      <c r="D23" s="526">
        <v>0</v>
      </c>
      <c r="E23" s="137">
        <v>38</v>
      </c>
    </row>
    <row r="24" spans="1:5" x14ac:dyDescent="0.2">
      <c r="A24" s="729"/>
      <c r="B24" s="140">
        <v>0.94737000000000005</v>
      </c>
      <c r="C24" s="140">
        <v>5.2630000000000003E-2</v>
      </c>
      <c r="D24" s="182" t="s">
        <v>498</v>
      </c>
      <c r="E24" s="141">
        <v>1</v>
      </c>
    </row>
    <row r="25" spans="1:5" x14ac:dyDescent="0.2">
      <c r="A25" s="728" t="s">
        <v>90</v>
      </c>
      <c r="B25" s="526">
        <v>7</v>
      </c>
      <c r="C25" s="526">
        <v>2</v>
      </c>
      <c r="D25" s="526">
        <v>0</v>
      </c>
      <c r="E25" s="137">
        <v>9</v>
      </c>
    </row>
    <row r="26" spans="1:5" x14ac:dyDescent="0.2">
      <c r="A26" s="729"/>
      <c r="B26" s="140">
        <v>0.77778000000000003</v>
      </c>
      <c r="C26" s="140">
        <v>0.22222</v>
      </c>
      <c r="D26" s="182" t="s">
        <v>498</v>
      </c>
      <c r="E26" s="141">
        <v>1</v>
      </c>
    </row>
    <row r="27" spans="1:5" x14ac:dyDescent="0.2">
      <c r="A27" s="728" t="s">
        <v>91</v>
      </c>
      <c r="B27" s="526">
        <v>3</v>
      </c>
      <c r="C27" s="526">
        <v>5</v>
      </c>
      <c r="D27" s="526">
        <v>0</v>
      </c>
      <c r="E27" s="137">
        <v>8</v>
      </c>
    </row>
    <row r="28" spans="1:5" x14ac:dyDescent="0.2">
      <c r="A28" s="729"/>
      <c r="B28" s="140">
        <v>0.375</v>
      </c>
      <c r="C28" s="140">
        <v>0.625</v>
      </c>
      <c r="D28" s="182" t="s">
        <v>498</v>
      </c>
      <c r="E28" s="141">
        <v>1</v>
      </c>
    </row>
    <row r="29" spans="1:5" x14ac:dyDescent="0.2">
      <c r="A29" s="728" t="s">
        <v>92</v>
      </c>
      <c r="B29" s="526">
        <v>13</v>
      </c>
      <c r="C29" s="526">
        <v>0</v>
      </c>
      <c r="D29" s="526">
        <v>0</v>
      </c>
      <c r="E29" s="137">
        <v>13</v>
      </c>
    </row>
    <row r="30" spans="1:5" x14ac:dyDescent="0.2">
      <c r="A30" s="729"/>
      <c r="B30" s="140">
        <v>1</v>
      </c>
      <c r="C30" s="140" t="s">
        <v>498</v>
      </c>
      <c r="D30" s="182" t="s">
        <v>498</v>
      </c>
      <c r="E30" s="141">
        <v>1</v>
      </c>
    </row>
    <row r="31" spans="1:5" x14ac:dyDescent="0.2">
      <c r="A31" s="728" t="s">
        <v>93</v>
      </c>
      <c r="B31" s="526">
        <v>53</v>
      </c>
      <c r="C31" s="526">
        <v>2</v>
      </c>
      <c r="D31" s="526">
        <v>1</v>
      </c>
      <c r="E31" s="137">
        <v>56</v>
      </c>
    </row>
    <row r="32" spans="1:5" x14ac:dyDescent="0.2">
      <c r="A32" s="729"/>
      <c r="B32" s="140">
        <v>0.94642999999999999</v>
      </c>
      <c r="C32" s="140">
        <v>3.5709999999999999E-2</v>
      </c>
      <c r="D32" s="182">
        <v>1.7860000000000001E-2</v>
      </c>
      <c r="E32" s="141">
        <v>1</v>
      </c>
    </row>
    <row r="33" spans="1:14" x14ac:dyDescent="0.2">
      <c r="A33" s="728" t="s">
        <v>94</v>
      </c>
      <c r="B33" s="526">
        <v>20</v>
      </c>
      <c r="C33" s="526">
        <v>2</v>
      </c>
      <c r="D33" s="526">
        <v>0</v>
      </c>
      <c r="E33" s="137">
        <v>22</v>
      </c>
    </row>
    <row r="34" spans="1:14" ht="13.5" thickBot="1" x14ac:dyDescent="0.25">
      <c r="A34" s="746"/>
      <c r="B34" s="183">
        <v>0.90908999999999995</v>
      </c>
      <c r="C34" s="183">
        <v>9.0910000000000005E-2</v>
      </c>
      <c r="D34" s="184" t="s">
        <v>498</v>
      </c>
      <c r="E34" s="185">
        <v>1</v>
      </c>
    </row>
    <row r="35" spans="1:14" x14ac:dyDescent="0.2">
      <c r="A35" s="749" t="s">
        <v>109</v>
      </c>
      <c r="B35" s="152">
        <v>427</v>
      </c>
      <c r="C35" s="152">
        <v>45</v>
      </c>
      <c r="D35" s="152">
        <v>3</v>
      </c>
      <c r="E35" s="146">
        <v>475</v>
      </c>
    </row>
    <row r="36" spans="1:14" ht="13.5" thickBot="1" x14ac:dyDescent="0.25">
      <c r="A36" s="750"/>
      <c r="B36" s="183">
        <v>0.89895000000000003</v>
      </c>
      <c r="C36" s="183">
        <v>9.4740000000000005E-2</v>
      </c>
      <c r="D36" s="184">
        <v>6.3200000000000001E-3</v>
      </c>
      <c r="E36" s="185">
        <v>1</v>
      </c>
    </row>
    <row r="38" spans="1:14" s="5" customFormat="1" x14ac:dyDescent="0.2">
      <c r="A38" s="705" t="s">
        <v>518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s="5" customFormat="1" x14ac:dyDescent="0.2">
      <c r="A39" s="70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s="9" customFormat="1" x14ac:dyDescent="0.2">
      <c r="A40" s="700" t="s">
        <v>515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701"/>
      <c r="M40" s="701"/>
      <c r="N40" s="701"/>
    </row>
    <row r="41" spans="1:14" s="9" customFormat="1" x14ac:dyDescent="0.2">
      <c r="A41" s="700" t="s">
        <v>516</v>
      </c>
      <c r="B41" s="701"/>
      <c r="C41" s="702" t="s">
        <v>503</v>
      </c>
      <c r="D41" s="702"/>
      <c r="E41" s="702"/>
      <c r="F41" s="701"/>
      <c r="G41" s="701"/>
      <c r="H41" s="701"/>
      <c r="I41" s="701"/>
      <c r="J41" s="701"/>
      <c r="K41" s="701"/>
      <c r="L41" s="701"/>
    </row>
    <row r="42" spans="1:14" s="9" customFormat="1" x14ac:dyDescent="0.2">
      <c r="A42" s="703"/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M42" s="701"/>
      <c r="N42" s="701"/>
    </row>
    <row r="43" spans="1:14" s="9" customFormat="1" x14ac:dyDescent="0.2">
      <c r="A43" s="704" t="s">
        <v>517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M43" s="701"/>
      <c r="N43" s="701"/>
    </row>
  </sheetData>
  <mergeCells count="18"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11:A12"/>
    <mergeCell ref="A3:A4"/>
    <mergeCell ref="A1:E1"/>
    <mergeCell ref="A5:A6"/>
    <mergeCell ref="A7:A8"/>
    <mergeCell ref="A9:A10"/>
  </mergeCells>
  <conditionalFormatting sqref="A3:E3">
    <cfRule type="cellIs" dxfId="983" priority="65" stopIfTrue="1" operator="equal">
      <formula>0</formula>
    </cfRule>
  </conditionalFormatting>
  <conditionalFormatting sqref="A5:E5">
    <cfRule type="cellIs" dxfId="982" priority="61" stopIfTrue="1" operator="equal">
      <formula>0</formula>
    </cfRule>
  </conditionalFormatting>
  <conditionalFormatting sqref="A7:E7">
    <cfRule type="cellIs" dxfId="981" priority="53" stopIfTrue="1" operator="equal">
      <formula>0</formula>
    </cfRule>
  </conditionalFormatting>
  <conditionalFormatting sqref="A9:E9">
    <cfRule type="cellIs" dxfId="980" priority="49" stopIfTrue="1" operator="equal">
      <formula>0</formula>
    </cfRule>
  </conditionalFormatting>
  <conditionalFormatting sqref="A11:E11">
    <cfRule type="cellIs" dxfId="979" priority="45" stopIfTrue="1" operator="equal">
      <formula>0</formula>
    </cfRule>
  </conditionalFormatting>
  <conditionalFormatting sqref="A13:E13">
    <cfRule type="cellIs" dxfId="978" priority="41" stopIfTrue="1" operator="equal">
      <formula>0</formula>
    </cfRule>
  </conditionalFormatting>
  <conditionalFormatting sqref="A15:E15">
    <cfRule type="cellIs" dxfId="977" priority="37" stopIfTrue="1" operator="equal">
      <formula>0</formula>
    </cfRule>
  </conditionalFormatting>
  <conditionalFormatting sqref="A17:E17">
    <cfRule type="cellIs" dxfId="976" priority="33" stopIfTrue="1" operator="equal">
      <formula>0</formula>
    </cfRule>
  </conditionalFormatting>
  <conditionalFormatting sqref="A19:E19">
    <cfRule type="cellIs" dxfId="975" priority="29" stopIfTrue="1" operator="equal">
      <formula>0</formula>
    </cfRule>
  </conditionalFormatting>
  <conditionalFormatting sqref="A21:E21">
    <cfRule type="cellIs" dxfId="974" priority="25" stopIfTrue="1" operator="equal">
      <formula>0</formula>
    </cfRule>
  </conditionalFormatting>
  <conditionalFormatting sqref="A23:E23">
    <cfRule type="cellIs" dxfId="973" priority="21" stopIfTrue="1" operator="equal">
      <formula>0</formula>
    </cfRule>
  </conditionalFormatting>
  <conditionalFormatting sqref="A25:E25">
    <cfRule type="cellIs" dxfId="972" priority="17" stopIfTrue="1" operator="equal">
      <formula>0</formula>
    </cfRule>
  </conditionalFormatting>
  <conditionalFormatting sqref="A27:E27">
    <cfRule type="cellIs" dxfId="971" priority="13" stopIfTrue="1" operator="equal">
      <formula>0</formula>
    </cfRule>
  </conditionalFormatting>
  <conditionalFormatting sqref="A29:E29">
    <cfRule type="cellIs" dxfId="970" priority="9" stopIfTrue="1" operator="equal">
      <formula>0</formula>
    </cfRule>
  </conditionalFormatting>
  <conditionalFormatting sqref="A31:E31">
    <cfRule type="cellIs" dxfId="969" priority="5" stopIfTrue="1" operator="equal">
      <formula>0</formula>
    </cfRule>
  </conditionalFormatting>
  <conditionalFormatting sqref="A33:E33">
    <cfRule type="cellIs" dxfId="968" priority="1" stopIfTrue="1" operator="equal">
      <formula>0</formula>
    </cfRule>
  </conditionalFormatting>
  <conditionalFormatting sqref="A35:E35">
    <cfRule type="cellIs" dxfId="967" priority="57" stopIfTrue="1" operator="equal">
      <formula>0</formula>
    </cfRule>
  </conditionalFormatting>
  <hyperlinks>
    <hyperlink ref="C41" r:id="rId1" xr:uid="{490EF0EF-A49D-4E11-B939-0180B4688BF3}"/>
    <hyperlink ref="C41:E41" r:id="rId2" display="http://dx.doi.org/10.4232/1.14582 " xr:uid="{53B0E4BE-0E69-413E-95AF-F356FD76404D}"/>
    <hyperlink ref="A43" r:id="rId3" display="Publikation und Tabellen stehen unter der Lizenz CC BY-SA DEED 4.0." xr:uid="{92B3A63E-516C-459E-8545-78922DF3B1E7}"/>
  </hyperlinks>
  <pageMargins left="0.7" right="0.7" top="0.78740157499999996" bottom="0.78740157499999996" header="0.3" footer="0.3"/>
  <pageSetup paperSize="9" scale="75" orientation="landscape" horizontalDpi="4294967295" verticalDpi="4294967295" r:id="rId4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ACDE-0076-42B0-8B2F-89C7CC6F687D}">
  <dimension ref="A1:T34"/>
  <sheetViews>
    <sheetView view="pageBreakPreview" topLeftCell="A2" zoomScaleNormal="100" zoomScaleSheetLayoutView="100" workbookViewId="0">
      <selection activeCell="E32" sqref="E32"/>
    </sheetView>
  </sheetViews>
  <sheetFormatPr baseColWidth="10" defaultRowHeight="12.75" x14ac:dyDescent="0.2"/>
  <cols>
    <col min="1" max="1" width="10.140625" customWidth="1"/>
    <col min="2" max="7" width="9.7109375" customWidth="1"/>
    <col min="8" max="9" width="8.85546875" customWidth="1"/>
    <col min="10" max="10" width="10.140625" customWidth="1"/>
    <col min="11" max="15" width="8.85546875" customWidth="1"/>
    <col min="16" max="16" width="10.42578125" customWidth="1"/>
    <col min="17" max="17" width="8.85546875" customWidth="1"/>
    <col min="18" max="18" width="9.28515625" customWidth="1"/>
    <col min="19" max="19" width="8.85546875" customWidth="1"/>
    <col min="20" max="20" width="9.28515625" customWidth="1"/>
  </cols>
  <sheetData>
    <row r="1" spans="1:20" ht="39.950000000000003" customHeight="1" thickBot="1" x14ac:dyDescent="0.25">
      <c r="A1" s="127" t="str">
        <f>"Tabelle 34: Zeitreihen III (Leistungen) ab " &amp;A7</f>
        <v>Tabelle 34: Zeitreihen III (Leistungen) ab 2018</v>
      </c>
      <c r="B1" s="3"/>
      <c r="C1" s="3"/>
      <c r="D1" s="3"/>
    </row>
    <row r="2" spans="1:20" ht="42.75" customHeight="1" x14ac:dyDescent="0.2">
      <c r="A2" s="1118" t="s">
        <v>360</v>
      </c>
      <c r="B2" s="1109" t="s">
        <v>372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49"/>
      <c r="N2" s="1108" t="s">
        <v>373</v>
      </c>
      <c r="O2" s="1108"/>
      <c r="P2" s="1108"/>
      <c r="Q2" s="1108"/>
      <c r="R2" s="1108"/>
      <c r="S2" s="1108"/>
      <c r="T2" s="1110"/>
    </row>
    <row r="3" spans="1:20" ht="45" customHeight="1" x14ac:dyDescent="0.2">
      <c r="A3" s="1119"/>
      <c r="B3" s="1150" t="s">
        <v>18</v>
      </c>
      <c r="C3" s="1151"/>
      <c r="D3" s="1152"/>
      <c r="E3" s="1151" t="s">
        <v>374</v>
      </c>
      <c r="F3" s="1151"/>
      <c r="G3" s="1152"/>
      <c r="H3" s="1150" t="s">
        <v>375</v>
      </c>
      <c r="I3" s="1151"/>
      <c r="J3" s="1152"/>
      <c r="K3" s="1150" t="s">
        <v>376</v>
      </c>
      <c r="L3" s="1151"/>
      <c r="M3" s="1152"/>
      <c r="N3" s="518" t="s">
        <v>377</v>
      </c>
      <c r="O3" s="128" t="s">
        <v>378</v>
      </c>
      <c r="P3" s="128" t="s">
        <v>379</v>
      </c>
      <c r="Q3" s="128" t="s">
        <v>409</v>
      </c>
      <c r="R3" s="461" t="s">
        <v>495</v>
      </c>
      <c r="S3" s="128" t="s">
        <v>473</v>
      </c>
      <c r="T3" s="129" t="s">
        <v>455</v>
      </c>
    </row>
    <row r="4" spans="1:20" ht="18" customHeight="1" x14ac:dyDescent="0.2">
      <c r="A4" s="1119"/>
      <c r="B4" s="1121" t="s">
        <v>6</v>
      </c>
      <c r="C4" s="1155" t="s">
        <v>44</v>
      </c>
      <c r="D4" s="1121" t="s">
        <v>23</v>
      </c>
      <c r="E4" s="1141" t="s">
        <v>6</v>
      </c>
      <c r="F4" s="1155" t="s">
        <v>44</v>
      </c>
      <c r="G4" s="1125" t="s">
        <v>23</v>
      </c>
      <c r="H4" s="1121" t="s">
        <v>6</v>
      </c>
      <c r="I4" s="1155" t="s">
        <v>44</v>
      </c>
      <c r="J4" s="1125" t="s">
        <v>327</v>
      </c>
      <c r="K4" s="1121" t="s">
        <v>6</v>
      </c>
      <c r="L4" s="1155" t="s">
        <v>44</v>
      </c>
      <c r="M4" s="1121" t="s">
        <v>23</v>
      </c>
      <c r="N4" s="1164" t="s">
        <v>340</v>
      </c>
      <c r="O4" s="1155" t="s">
        <v>345</v>
      </c>
      <c r="P4" s="1155" t="s">
        <v>340</v>
      </c>
      <c r="Q4" s="1155" t="s">
        <v>44</v>
      </c>
      <c r="R4" s="1158" t="s">
        <v>496</v>
      </c>
      <c r="S4" s="1158" t="s">
        <v>344</v>
      </c>
      <c r="T4" s="1161" t="s">
        <v>344</v>
      </c>
    </row>
    <row r="5" spans="1:20" ht="12.75" customHeight="1" x14ac:dyDescent="0.2">
      <c r="A5" s="1119"/>
      <c r="B5" s="1153"/>
      <c r="C5" s="1156"/>
      <c r="D5" s="1153"/>
      <c r="E5" s="1142"/>
      <c r="F5" s="1156"/>
      <c r="G5" s="1147"/>
      <c r="H5" s="1153"/>
      <c r="I5" s="1156"/>
      <c r="J5" s="1147"/>
      <c r="K5" s="1153"/>
      <c r="L5" s="1156"/>
      <c r="M5" s="1153"/>
      <c r="N5" s="1165"/>
      <c r="O5" s="1156"/>
      <c r="P5" s="1156"/>
      <c r="Q5" s="1156"/>
      <c r="R5" s="1159"/>
      <c r="S5" s="1159"/>
      <c r="T5" s="1162"/>
    </row>
    <row r="6" spans="1:20" ht="21.75" customHeight="1" x14ac:dyDescent="0.2">
      <c r="A6" s="1144"/>
      <c r="B6" s="1154"/>
      <c r="C6" s="1157"/>
      <c r="D6" s="1154"/>
      <c r="E6" s="1143"/>
      <c r="F6" s="1157"/>
      <c r="G6" s="1148"/>
      <c r="H6" s="1154"/>
      <c r="I6" s="1157"/>
      <c r="J6" s="1148"/>
      <c r="K6" s="1154"/>
      <c r="L6" s="1157"/>
      <c r="M6" s="1154"/>
      <c r="N6" s="1166"/>
      <c r="O6" s="1157"/>
      <c r="P6" s="1157"/>
      <c r="Q6" s="1157"/>
      <c r="R6" s="1160"/>
      <c r="S6" s="1160"/>
      <c r="T6" s="1163"/>
    </row>
    <row r="7" spans="1:20" s="78" customFormat="1" x14ac:dyDescent="0.2">
      <c r="A7" s="489">
        <v>2018</v>
      </c>
      <c r="B7" s="142">
        <v>552329</v>
      </c>
      <c r="C7" s="142">
        <v>16769067</v>
      </c>
      <c r="D7" s="142">
        <v>6117374</v>
      </c>
      <c r="E7" s="142">
        <v>77254</v>
      </c>
      <c r="F7" s="142">
        <v>181192</v>
      </c>
      <c r="G7" s="142">
        <v>1869028</v>
      </c>
      <c r="H7" s="142">
        <v>8220</v>
      </c>
      <c r="I7" s="142">
        <v>68707</v>
      </c>
      <c r="J7" s="142">
        <v>174768</v>
      </c>
      <c r="K7" s="142">
        <v>2525</v>
      </c>
      <c r="L7" s="142">
        <v>25862</v>
      </c>
      <c r="M7" s="142">
        <v>33299</v>
      </c>
      <c r="N7" s="142">
        <v>416111</v>
      </c>
      <c r="O7" s="142">
        <v>396451</v>
      </c>
      <c r="P7" s="142">
        <v>86423</v>
      </c>
      <c r="Q7" s="142">
        <v>350727</v>
      </c>
      <c r="R7" s="142">
        <v>19425</v>
      </c>
      <c r="S7" s="142">
        <v>321071</v>
      </c>
      <c r="T7" s="363">
        <v>5407</v>
      </c>
    </row>
    <row r="8" spans="1:20" s="78" customFormat="1" x14ac:dyDescent="0.2">
      <c r="A8" s="489">
        <v>2019</v>
      </c>
      <c r="B8" s="142">
        <v>549810</v>
      </c>
      <c r="C8" s="142">
        <v>16021908</v>
      </c>
      <c r="D8" s="142">
        <v>6090058</v>
      </c>
      <c r="E8" s="142">
        <v>82408</v>
      </c>
      <c r="F8" s="142">
        <v>191656</v>
      </c>
      <c r="G8" s="142">
        <v>1950975</v>
      </c>
      <c r="H8" s="142">
        <v>7810</v>
      </c>
      <c r="I8" s="142">
        <v>65923</v>
      </c>
      <c r="J8" s="142">
        <v>164990</v>
      </c>
      <c r="K8" s="142">
        <v>2355</v>
      </c>
      <c r="L8" s="142">
        <v>18943</v>
      </c>
      <c r="M8" s="142">
        <v>27855</v>
      </c>
      <c r="N8" s="142">
        <v>486974</v>
      </c>
      <c r="O8" s="142">
        <v>935977</v>
      </c>
      <c r="P8" s="142">
        <v>98571</v>
      </c>
      <c r="Q8" s="142">
        <v>349525</v>
      </c>
      <c r="R8" s="142">
        <v>20394</v>
      </c>
      <c r="S8" s="142">
        <v>328297</v>
      </c>
      <c r="T8" s="363">
        <v>10920</v>
      </c>
    </row>
    <row r="9" spans="1:20" s="78" customFormat="1" x14ac:dyDescent="0.2">
      <c r="A9" s="489" t="s">
        <v>499</v>
      </c>
      <c r="B9" s="142" t="s">
        <v>499</v>
      </c>
      <c r="C9" s="142" t="s">
        <v>499</v>
      </c>
      <c r="D9" s="142" t="s">
        <v>499</v>
      </c>
      <c r="E9" s="142" t="s">
        <v>499</v>
      </c>
      <c r="F9" s="142" t="s">
        <v>499</v>
      </c>
      <c r="G9" s="142" t="s">
        <v>499</v>
      </c>
      <c r="H9" s="142" t="s">
        <v>499</v>
      </c>
      <c r="I9" s="142" t="s">
        <v>499</v>
      </c>
      <c r="J9" s="142" t="s">
        <v>499</v>
      </c>
      <c r="K9" s="142" t="s">
        <v>499</v>
      </c>
      <c r="L9" s="142" t="s">
        <v>499</v>
      </c>
      <c r="M9" s="142" t="s">
        <v>499</v>
      </c>
      <c r="N9" s="142" t="s">
        <v>499</v>
      </c>
      <c r="O9" s="142" t="s">
        <v>499</v>
      </c>
      <c r="P9" s="142" t="s">
        <v>499</v>
      </c>
      <c r="Q9" s="142" t="s">
        <v>499</v>
      </c>
      <c r="R9" s="142" t="s">
        <v>499</v>
      </c>
      <c r="S9" s="142" t="s">
        <v>499</v>
      </c>
      <c r="T9" s="363" t="s">
        <v>499</v>
      </c>
    </row>
    <row r="10" spans="1:20" s="78" customFormat="1" x14ac:dyDescent="0.2">
      <c r="A10" s="489" t="s">
        <v>499</v>
      </c>
      <c r="B10" s="142" t="s">
        <v>499</v>
      </c>
      <c r="C10" s="142" t="s">
        <v>499</v>
      </c>
      <c r="D10" s="142" t="s">
        <v>499</v>
      </c>
      <c r="E10" s="142" t="s">
        <v>499</v>
      </c>
      <c r="F10" s="142" t="s">
        <v>499</v>
      </c>
      <c r="G10" s="142" t="s">
        <v>499</v>
      </c>
      <c r="H10" s="142" t="s">
        <v>499</v>
      </c>
      <c r="I10" s="142" t="s">
        <v>499</v>
      </c>
      <c r="J10" s="142" t="s">
        <v>499</v>
      </c>
      <c r="K10" s="142" t="s">
        <v>499</v>
      </c>
      <c r="L10" s="142" t="s">
        <v>499</v>
      </c>
      <c r="M10" s="142" t="s">
        <v>499</v>
      </c>
      <c r="N10" s="142" t="s">
        <v>499</v>
      </c>
      <c r="O10" s="142" t="s">
        <v>499</v>
      </c>
      <c r="P10" s="142" t="s">
        <v>499</v>
      </c>
      <c r="Q10" s="142" t="s">
        <v>499</v>
      </c>
      <c r="R10" s="142" t="s">
        <v>499</v>
      </c>
      <c r="S10" s="142" t="s">
        <v>499</v>
      </c>
      <c r="T10" s="363" t="s">
        <v>499</v>
      </c>
    </row>
    <row r="11" spans="1:20" s="78" customFormat="1" x14ac:dyDescent="0.2">
      <c r="A11" s="489" t="s">
        <v>499</v>
      </c>
      <c r="B11" s="142" t="s">
        <v>499</v>
      </c>
      <c r="C11" s="142" t="s">
        <v>499</v>
      </c>
      <c r="D11" s="142" t="s">
        <v>499</v>
      </c>
      <c r="E11" s="142" t="s">
        <v>499</v>
      </c>
      <c r="F11" s="142" t="s">
        <v>499</v>
      </c>
      <c r="G11" s="142" t="s">
        <v>499</v>
      </c>
      <c r="H11" s="142" t="s">
        <v>499</v>
      </c>
      <c r="I11" s="142" t="s">
        <v>499</v>
      </c>
      <c r="J11" s="142" t="s">
        <v>499</v>
      </c>
      <c r="K11" s="142" t="s">
        <v>499</v>
      </c>
      <c r="L11" s="142" t="s">
        <v>499</v>
      </c>
      <c r="M11" s="142" t="s">
        <v>499</v>
      </c>
      <c r="N11" s="142" t="s">
        <v>499</v>
      </c>
      <c r="O11" s="142" t="s">
        <v>499</v>
      </c>
      <c r="P11" s="142" t="s">
        <v>499</v>
      </c>
      <c r="Q11" s="142" t="s">
        <v>499</v>
      </c>
      <c r="R11" s="142" t="s">
        <v>499</v>
      </c>
      <c r="S11" s="142" t="s">
        <v>499</v>
      </c>
      <c r="T11" s="363" t="s">
        <v>499</v>
      </c>
    </row>
    <row r="12" spans="1:20" s="78" customFormat="1" x14ac:dyDescent="0.2">
      <c r="A12" s="489" t="s">
        <v>499</v>
      </c>
      <c r="B12" s="142" t="s">
        <v>499</v>
      </c>
      <c r="C12" s="142" t="s">
        <v>499</v>
      </c>
      <c r="D12" s="142" t="s">
        <v>499</v>
      </c>
      <c r="E12" s="142" t="s">
        <v>499</v>
      </c>
      <c r="F12" s="142" t="s">
        <v>499</v>
      </c>
      <c r="G12" s="142" t="s">
        <v>499</v>
      </c>
      <c r="H12" s="142" t="s">
        <v>499</v>
      </c>
      <c r="I12" s="142" t="s">
        <v>499</v>
      </c>
      <c r="J12" s="142" t="s">
        <v>499</v>
      </c>
      <c r="K12" s="142" t="s">
        <v>499</v>
      </c>
      <c r="L12" s="142" t="s">
        <v>499</v>
      </c>
      <c r="M12" s="142" t="s">
        <v>499</v>
      </c>
      <c r="N12" s="142" t="s">
        <v>499</v>
      </c>
      <c r="O12" s="142" t="s">
        <v>499</v>
      </c>
      <c r="P12" s="142" t="s">
        <v>499</v>
      </c>
      <c r="Q12" s="142" t="s">
        <v>499</v>
      </c>
      <c r="R12" s="142" t="s">
        <v>499</v>
      </c>
      <c r="S12" s="142" t="s">
        <v>499</v>
      </c>
      <c r="T12" s="363" t="s">
        <v>499</v>
      </c>
    </row>
    <row r="13" spans="1:20" s="78" customFormat="1" x14ac:dyDescent="0.2">
      <c r="A13" s="489" t="s">
        <v>499</v>
      </c>
      <c r="B13" s="142" t="s">
        <v>499</v>
      </c>
      <c r="C13" s="142" t="s">
        <v>499</v>
      </c>
      <c r="D13" s="142" t="s">
        <v>499</v>
      </c>
      <c r="E13" s="142" t="s">
        <v>499</v>
      </c>
      <c r="F13" s="142" t="s">
        <v>499</v>
      </c>
      <c r="G13" s="142" t="s">
        <v>499</v>
      </c>
      <c r="H13" s="142" t="s">
        <v>499</v>
      </c>
      <c r="I13" s="142" t="s">
        <v>499</v>
      </c>
      <c r="J13" s="142" t="s">
        <v>499</v>
      </c>
      <c r="K13" s="142" t="s">
        <v>499</v>
      </c>
      <c r="L13" s="142" t="s">
        <v>499</v>
      </c>
      <c r="M13" s="142" t="s">
        <v>499</v>
      </c>
      <c r="N13" s="142" t="s">
        <v>499</v>
      </c>
      <c r="O13" s="142" t="s">
        <v>499</v>
      </c>
      <c r="P13" s="142" t="s">
        <v>499</v>
      </c>
      <c r="Q13" s="142" t="s">
        <v>499</v>
      </c>
      <c r="R13" s="142" t="s">
        <v>499</v>
      </c>
      <c r="S13" s="142" t="s">
        <v>499</v>
      </c>
      <c r="T13" s="363" t="s">
        <v>499</v>
      </c>
    </row>
    <row r="14" spans="1:20" s="78" customFormat="1" x14ac:dyDescent="0.2">
      <c r="A14" s="489" t="s">
        <v>499</v>
      </c>
      <c r="B14" s="142" t="s">
        <v>499</v>
      </c>
      <c r="C14" s="142" t="s">
        <v>499</v>
      </c>
      <c r="D14" s="142" t="s">
        <v>499</v>
      </c>
      <c r="E14" s="142" t="s">
        <v>499</v>
      </c>
      <c r="F14" s="142" t="s">
        <v>499</v>
      </c>
      <c r="G14" s="142" t="s">
        <v>499</v>
      </c>
      <c r="H14" s="142" t="s">
        <v>499</v>
      </c>
      <c r="I14" s="142" t="s">
        <v>499</v>
      </c>
      <c r="J14" s="142" t="s">
        <v>499</v>
      </c>
      <c r="K14" s="142" t="s">
        <v>499</v>
      </c>
      <c r="L14" s="142" t="s">
        <v>499</v>
      </c>
      <c r="M14" s="142" t="s">
        <v>499</v>
      </c>
      <c r="N14" s="142" t="s">
        <v>499</v>
      </c>
      <c r="O14" s="142" t="s">
        <v>499</v>
      </c>
      <c r="P14" s="142" t="s">
        <v>499</v>
      </c>
      <c r="Q14" s="142" t="s">
        <v>499</v>
      </c>
      <c r="R14" s="142" t="s">
        <v>499</v>
      </c>
      <c r="S14" s="142" t="s">
        <v>499</v>
      </c>
      <c r="T14" s="363" t="s">
        <v>499</v>
      </c>
    </row>
    <row r="15" spans="1:20" s="78" customFormat="1" x14ac:dyDescent="0.2">
      <c r="A15" s="489" t="s">
        <v>499</v>
      </c>
      <c r="B15" s="142" t="s">
        <v>499</v>
      </c>
      <c r="C15" s="142" t="s">
        <v>499</v>
      </c>
      <c r="D15" s="142" t="s">
        <v>499</v>
      </c>
      <c r="E15" s="142" t="s">
        <v>499</v>
      </c>
      <c r="F15" s="142" t="s">
        <v>499</v>
      </c>
      <c r="G15" s="142" t="s">
        <v>499</v>
      </c>
      <c r="H15" s="142" t="s">
        <v>499</v>
      </c>
      <c r="I15" s="142" t="s">
        <v>499</v>
      </c>
      <c r="J15" s="142" t="s">
        <v>499</v>
      </c>
      <c r="K15" s="142" t="s">
        <v>499</v>
      </c>
      <c r="L15" s="142" t="s">
        <v>499</v>
      </c>
      <c r="M15" s="142" t="s">
        <v>499</v>
      </c>
      <c r="N15" s="142" t="s">
        <v>499</v>
      </c>
      <c r="O15" s="142" t="s">
        <v>499</v>
      </c>
      <c r="P15" s="142" t="s">
        <v>499</v>
      </c>
      <c r="Q15" s="142" t="s">
        <v>499</v>
      </c>
      <c r="R15" s="142" t="s">
        <v>499</v>
      </c>
      <c r="S15" s="142" t="s">
        <v>499</v>
      </c>
      <c r="T15" s="363" t="s">
        <v>499</v>
      </c>
    </row>
    <row r="16" spans="1:20" s="78" customFormat="1" x14ac:dyDescent="0.2">
      <c r="A16" s="489" t="s">
        <v>499</v>
      </c>
      <c r="B16" s="142" t="s">
        <v>499</v>
      </c>
      <c r="C16" s="142" t="s">
        <v>499</v>
      </c>
      <c r="D16" s="142" t="s">
        <v>499</v>
      </c>
      <c r="E16" s="142" t="s">
        <v>499</v>
      </c>
      <c r="F16" s="142" t="s">
        <v>499</v>
      </c>
      <c r="G16" s="142" t="s">
        <v>499</v>
      </c>
      <c r="H16" s="142" t="s">
        <v>499</v>
      </c>
      <c r="I16" s="142" t="s">
        <v>499</v>
      </c>
      <c r="J16" s="142" t="s">
        <v>499</v>
      </c>
      <c r="K16" s="142" t="s">
        <v>499</v>
      </c>
      <c r="L16" s="142" t="s">
        <v>499</v>
      </c>
      <c r="M16" s="142" t="s">
        <v>499</v>
      </c>
      <c r="N16" s="142" t="s">
        <v>499</v>
      </c>
      <c r="O16" s="142" t="s">
        <v>499</v>
      </c>
      <c r="P16" s="142" t="s">
        <v>499</v>
      </c>
      <c r="Q16" s="142" t="s">
        <v>499</v>
      </c>
      <c r="R16" s="142" t="s">
        <v>499</v>
      </c>
      <c r="S16" s="142" t="s">
        <v>499</v>
      </c>
      <c r="T16" s="363" t="s">
        <v>499</v>
      </c>
    </row>
    <row r="17" spans="1:20" s="78" customFormat="1" x14ac:dyDescent="0.2">
      <c r="A17" s="489" t="s">
        <v>499</v>
      </c>
      <c r="B17" s="142" t="s">
        <v>499</v>
      </c>
      <c r="C17" s="142" t="s">
        <v>499</v>
      </c>
      <c r="D17" s="142" t="s">
        <v>499</v>
      </c>
      <c r="E17" s="142" t="s">
        <v>499</v>
      </c>
      <c r="F17" s="142" t="s">
        <v>499</v>
      </c>
      <c r="G17" s="142" t="s">
        <v>499</v>
      </c>
      <c r="H17" s="142" t="s">
        <v>499</v>
      </c>
      <c r="I17" s="142" t="s">
        <v>499</v>
      </c>
      <c r="J17" s="142" t="s">
        <v>499</v>
      </c>
      <c r="K17" s="142" t="s">
        <v>499</v>
      </c>
      <c r="L17" s="142" t="s">
        <v>499</v>
      </c>
      <c r="M17" s="142" t="s">
        <v>499</v>
      </c>
      <c r="N17" s="142" t="s">
        <v>499</v>
      </c>
      <c r="O17" s="142" t="s">
        <v>499</v>
      </c>
      <c r="P17" s="142" t="s">
        <v>499</v>
      </c>
      <c r="Q17" s="142" t="s">
        <v>499</v>
      </c>
      <c r="R17" s="142" t="s">
        <v>499</v>
      </c>
      <c r="S17" s="142" t="s">
        <v>499</v>
      </c>
      <c r="T17" s="363" t="s">
        <v>499</v>
      </c>
    </row>
    <row r="18" spans="1:20" s="78" customFormat="1" x14ac:dyDescent="0.2">
      <c r="A18" s="489" t="s">
        <v>499</v>
      </c>
      <c r="B18" s="142" t="s">
        <v>499</v>
      </c>
      <c r="C18" s="142" t="s">
        <v>499</v>
      </c>
      <c r="D18" s="142" t="s">
        <v>499</v>
      </c>
      <c r="E18" s="142" t="s">
        <v>499</v>
      </c>
      <c r="F18" s="142" t="s">
        <v>499</v>
      </c>
      <c r="G18" s="142" t="s">
        <v>499</v>
      </c>
      <c r="H18" s="142" t="s">
        <v>499</v>
      </c>
      <c r="I18" s="142" t="s">
        <v>499</v>
      </c>
      <c r="J18" s="142" t="s">
        <v>499</v>
      </c>
      <c r="K18" s="142" t="s">
        <v>499</v>
      </c>
      <c r="L18" s="142" t="s">
        <v>499</v>
      </c>
      <c r="M18" s="142" t="s">
        <v>499</v>
      </c>
      <c r="N18" s="142" t="s">
        <v>499</v>
      </c>
      <c r="O18" s="142" t="s">
        <v>499</v>
      </c>
      <c r="P18" s="142" t="s">
        <v>499</v>
      </c>
      <c r="Q18" s="142" t="s">
        <v>499</v>
      </c>
      <c r="R18" s="142" t="s">
        <v>499</v>
      </c>
      <c r="S18" s="142" t="s">
        <v>499</v>
      </c>
      <c r="T18" s="363" t="s">
        <v>499</v>
      </c>
    </row>
    <row r="19" spans="1:20" s="78" customFormat="1" x14ac:dyDescent="0.2">
      <c r="A19" s="489" t="s">
        <v>499</v>
      </c>
      <c r="B19" s="142" t="s">
        <v>499</v>
      </c>
      <c r="C19" s="142" t="s">
        <v>499</v>
      </c>
      <c r="D19" s="142" t="s">
        <v>499</v>
      </c>
      <c r="E19" s="142" t="s">
        <v>499</v>
      </c>
      <c r="F19" s="142" t="s">
        <v>499</v>
      </c>
      <c r="G19" s="142" t="s">
        <v>499</v>
      </c>
      <c r="H19" s="142" t="s">
        <v>499</v>
      </c>
      <c r="I19" s="142" t="s">
        <v>499</v>
      </c>
      <c r="J19" s="142" t="s">
        <v>499</v>
      </c>
      <c r="K19" s="142" t="s">
        <v>499</v>
      </c>
      <c r="L19" s="142" t="s">
        <v>499</v>
      </c>
      <c r="M19" s="142" t="s">
        <v>499</v>
      </c>
      <c r="N19" s="142" t="s">
        <v>499</v>
      </c>
      <c r="O19" s="142" t="s">
        <v>499</v>
      </c>
      <c r="P19" s="142" t="s">
        <v>499</v>
      </c>
      <c r="Q19" s="142" t="s">
        <v>499</v>
      </c>
      <c r="R19" s="142" t="s">
        <v>499</v>
      </c>
      <c r="S19" s="142" t="s">
        <v>499</v>
      </c>
      <c r="T19" s="363" t="s">
        <v>499</v>
      </c>
    </row>
    <row r="20" spans="1:20" s="78" customFormat="1" x14ac:dyDescent="0.2">
      <c r="A20" s="489" t="s">
        <v>499</v>
      </c>
      <c r="B20" s="142" t="s">
        <v>499</v>
      </c>
      <c r="C20" s="142" t="s">
        <v>499</v>
      </c>
      <c r="D20" s="142" t="s">
        <v>499</v>
      </c>
      <c r="E20" s="142" t="s">
        <v>499</v>
      </c>
      <c r="F20" s="142" t="s">
        <v>499</v>
      </c>
      <c r="G20" s="142" t="s">
        <v>499</v>
      </c>
      <c r="H20" s="142" t="s">
        <v>499</v>
      </c>
      <c r="I20" s="142" t="s">
        <v>499</v>
      </c>
      <c r="J20" s="142" t="s">
        <v>499</v>
      </c>
      <c r="K20" s="142" t="s">
        <v>499</v>
      </c>
      <c r="L20" s="142" t="s">
        <v>499</v>
      </c>
      <c r="M20" s="142" t="s">
        <v>499</v>
      </c>
      <c r="N20" s="142" t="s">
        <v>499</v>
      </c>
      <c r="O20" s="142" t="s">
        <v>499</v>
      </c>
      <c r="P20" s="142" t="s">
        <v>499</v>
      </c>
      <c r="Q20" s="142" t="s">
        <v>499</v>
      </c>
      <c r="R20" s="142" t="s">
        <v>499</v>
      </c>
      <c r="S20" s="142" t="s">
        <v>499</v>
      </c>
      <c r="T20" s="363" t="s">
        <v>499</v>
      </c>
    </row>
    <row r="21" spans="1:20" s="78" customFormat="1" x14ac:dyDescent="0.2">
      <c r="A21" s="489" t="s">
        <v>499</v>
      </c>
      <c r="B21" s="142" t="s">
        <v>499</v>
      </c>
      <c r="C21" s="142" t="s">
        <v>499</v>
      </c>
      <c r="D21" s="142" t="s">
        <v>499</v>
      </c>
      <c r="E21" s="142" t="s">
        <v>499</v>
      </c>
      <c r="F21" s="142" t="s">
        <v>499</v>
      </c>
      <c r="G21" s="142" t="s">
        <v>499</v>
      </c>
      <c r="H21" s="142" t="s">
        <v>499</v>
      </c>
      <c r="I21" s="142" t="s">
        <v>499</v>
      </c>
      <c r="J21" s="142" t="s">
        <v>499</v>
      </c>
      <c r="K21" s="142" t="s">
        <v>499</v>
      </c>
      <c r="L21" s="142" t="s">
        <v>499</v>
      </c>
      <c r="M21" s="142" t="s">
        <v>499</v>
      </c>
      <c r="N21" s="142" t="s">
        <v>499</v>
      </c>
      <c r="O21" s="142" t="s">
        <v>499</v>
      </c>
      <c r="P21" s="142" t="s">
        <v>499</v>
      </c>
      <c r="Q21" s="142" t="s">
        <v>499</v>
      </c>
      <c r="R21" s="142" t="s">
        <v>499</v>
      </c>
      <c r="S21" s="142" t="s">
        <v>499</v>
      </c>
      <c r="T21" s="363" t="s">
        <v>499</v>
      </c>
    </row>
    <row r="22" spans="1:20" s="78" customFormat="1" x14ac:dyDescent="0.2">
      <c r="A22" s="489" t="s">
        <v>499</v>
      </c>
      <c r="B22" s="142" t="s">
        <v>499</v>
      </c>
      <c r="C22" s="142" t="s">
        <v>499</v>
      </c>
      <c r="D22" s="142" t="s">
        <v>499</v>
      </c>
      <c r="E22" s="142" t="s">
        <v>499</v>
      </c>
      <c r="F22" s="142" t="s">
        <v>499</v>
      </c>
      <c r="G22" s="142" t="s">
        <v>499</v>
      </c>
      <c r="H22" s="142" t="s">
        <v>499</v>
      </c>
      <c r="I22" s="142" t="s">
        <v>499</v>
      </c>
      <c r="J22" s="142" t="s">
        <v>499</v>
      </c>
      <c r="K22" s="142" t="s">
        <v>499</v>
      </c>
      <c r="L22" s="142" t="s">
        <v>499</v>
      </c>
      <c r="M22" s="142" t="s">
        <v>499</v>
      </c>
      <c r="N22" s="142" t="s">
        <v>499</v>
      </c>
      <c r="O22" s="142" t="s">
        <v>499</v>
      </c>
      <c r="P22" s="142" t="s">
        <v>499</v>
      </c>
      <c r="Q22" s="142" t="s">
        <v>499</v>
      </c>
      <c r="R22" s="142" t="s">
        <v>499</v>
      </c>
      <c r="S22" s="142" t="s">
        <v>499</v>
      </c>
      <c r="T22" s="363" t="s">
        <v>499</v>
      </c>
    </row>
    <row r="23" spans="1:20" s="78" customFormat="1" x14ac:dyDescent="0.2">
      <c r="A23" s="489" t="s">
        <v>499</v>
      </c>
      <c r="B23" s="142" t="s">
        <v>499</v>
      </c>
      <c r="C23" s="142" t="s">
        <v>499</v>
      </c>
      <c r="D23" s="142" t="s">
        <v>499</v>
      </c>
      <c r="E23" s="142" t="s">
        <v>499</v>
      </c>
      <c r="F23" s="142" t="s">
        <v>499</v>
      </c>
      <c r="G23" s="142" t="s">
        <v>499</v>
      </c>
      <c r="H23" s="142" t="s">
        <v>499</v>
      </c>
      <c r="I23" s="142" t="s">
        <v>499</v>
      </c>
      <c r="J23" s="142" t="s">
        <v>499</v>
      </c>
      <c r="K23" s="142" t="s">
        <v>499</v>
      </c>
      <c r="L23" s="142" t="s">
        <v>499</v>
      </c>
      <c r="M23" s="142" t="s">
        <v>499</v>
      </c>
      <c r="N23" s="142" t="s">
        <v>499</v>
      </c>
      <c r="O23" s="142" t="s">
        <v>499</v>
      </c>
      <c r="P23" s="142" t="s">
        <v>499</v>
      </c>
      <c r="Q23" s="142" t="s">
        <v>499</v>
      </c>
      <c r="R23" s="142" t="s">
        <v>499</v>
      </c>
      <c r="S23" s="142" t="s">
        <v>499</v>
      </c>
      <c r="T23" s="363" t="s">
        <v>499</v>
      </c>
    </row>
    <row r="24" spans="1:20" s="78" customFormat="1" x14ac:dyDescent="0.2">
      <c r="A24" s="489" t="s">
        <v>499</v>
      </c>
      <c r="B24" s="142" t="s">
        <v>499</v>
      </c>
      <c r="C24" s="142" t="s">
        <v>499</v>
      </c>
      <c r="D24" s="142" t="s">
        <v>499</v>
      </c>
      <c r="E24" s="142" t="s">
        <v>499</v>
      </c>
      <c r="F24" s="142" t="s">
        <v>499</v>
      </c>
      <c r="G24" s="142" t="s">
        <v>499</v>
      </c>
      <c r="H24" s="142" t="s">
        <v>499</v>
      </c>
      <c r="I24" s="142" t="s">
        <v>499</v>
      </c>
      <c r="J24" s="142" t="s">
        <v>499</v>
      </c>
      <c r="K24" s="142" t="s">
        <v>499</v>
      </c>
      <c r="L24" s="142" t="s">
        <v>499</v>
      </c>
      <c r="M24" s="142" t="s">
        <v>499</v>
      </c>
      <c r="N24" s="142" t="s">
        <v>499</v>
      </c>
      <c r="O24" s="142" t="s">
        <v>499</v>
      </c>
      <c r="P24" s="142" t="s">
        <v>499</v>
      </c>
      <c r="Q24" s="142" t="s">
        <v>499</v>
      </c>
      <c r="R24" s="142" t="s">
        <v>499</v>
      </c>
      <c r="S24" s="142" t="s">
        <v>499</v>
      </c>
      <c r="T24" s="363" t="s">
        <v>499</v>
      </c>
    </row>
    <row r="25" spans="1:20" s="78" customFormat="1" x14ac:dyDescent="0.2">
      <c r="A25" s="489" t="s">
        <v>499</v>
      </c>
      <c r="B25" s="142" t="s">
        <v>499</v>
      </c>
      <c r="C25" s="142" t="s">
        <v>499</v>
      </c>
      <c r="D25" s="142" t="s">
        <v>499</v>
      </c>
      <c r="E25" s="142" t="s">
        <v>499</v>
      </c>
      <c r="F25" s="142" t="s">
        <v>499</v>
      </c>
      <c r="G25" s="142" t="s">
        <v>499</v>
      </c>
      <c r="H25" s="142" t="s">
        <v>499</v>
      </c>
      <c r="I25" s="142" t="s">
        <v>499</v>
      </c>
      <c r="J25" s="142" t="s">
        <v>499</v>
      </c>
      <c r="K25" s="142" t="s">
        <v>499</v>
      </c>
      <c r="L25" s="142" t="s">
        <v>499</v>
      </c>
      <c r="M25" s="142" t="s">
        <v>499</v>
      </c>
      <c r="N25" s="142" t="s">
        <v>499</v>
      </c>
      <c r="O25" s="142" t="s">
        <v>499</v>
      </c>
      <c r="P25" s="142" t="s">
        <v>499</v>
      </c>
      <c r="Q25" s="142" t="s">
        <v>499</v>
      </c>
      <c r="R25" s="142" t="s">
        <v>499</v>
      </c>
      <c r="S25" s="142" t="s">
        <v>499</v>
      </c>
      <c r="T25" s="363" t="s">
        <v>499</v>
      </c>
    </row>
    <row r="26" spans="1:20" s="78" customFormat="1" x14ac:dyDescent="0.2">
      <c r="A26" s="489" t="s">
        <v>499</v>
      </c>
      <c r="B26" s="142" t="s">
        <v>499</v>
      </c>
      <c r="C26" s="142" t="s">
        <v>499</v>
      </c>
      <c r="D26" s="142" t="s">
        <v>499</v>
      </c>
      <c r="E26" s="142" t="s">
        <v>499</v>
      </c>
      <c r="F26" s="142" t="s">
        <v>499</v>
      </c>
      <c r="G26" s="142" t="s">
        <v>499</v>
      </c>
      <c r="H26" s="142" t="s">
        <v>499</v>
      </c>
      <c r="I26" s="142" t="s">
        <v>499</v>
      </c>
      <c r="J26" s="142" t="s">
        <v>499</v>
      </c>
      <c r="K26" s="142" t="s">
        <v>499</v>
      </c>
      <c r="L26" s="142" t="s">
        <v>499</v>
      </c>
      <c r="M26" s="142" t="s">
        <v>499</v>
      </c>
      <c r="N26" s="142" t="s">
        <v>499</v>
      </c>
      <c r="O26" s="142" t="s">
        <v>499</v>
      </c>
      <c r="P26" s="142" t="s">
        <v>499</v>
      </c>
      <c r="Q26" s="142" t="s">
        <v>499</v>
      </c>
      <c r="R26" s="142" t="s">
        <v>499</v>
      </c>
      <c r="S26" s="142" t="s">
        <v>499</v>
      </c>
      <c r="T26" s="363" t="s">
        <v>499</v>
      </c>
    </row>
    <row r="27" spans="1:20" s="78" customFormat="1" x14ac:dyDescent="0.2">
      <c r="A27" s="489" t="s">
        <v>499</v>
      </c>
      <c r="B27" s="142" t="s">
        <v>499</v>
      </c>
      <c r="C27" s="142" t="s">
        <v>499</v>
      </c>
      <c r="D27" s="142" t="s">
        <v>499</v>
      </c>
      <c r="E27" s="142" t="s">
        <v>499</v>
      </c>
      <c r="F27" s="142" t="s">
        <v>499</v>
      </c>
      <c r="G27" s="142" t="s">
        <v>499</v>
      </c>
      <c r="H27" s="142" t="s">
        <v>499</v>
      </c>
      <c r="I27" s="142" t="s">
        <v>499</v>
      </c>
      <c r="J27" s="142" t="s">
        <v>499</v>
      </c>
      <c r="K27" s="142" t="s">
        <v>499</v>
      </c>
      <c r="L27" s="142" t="s">
        <v>499</v>
      </c>
      <c r="M27" s="142" t="s">
        <v>499</v>
      </c>
      <c r="N27" s="142" t="s">
        <v>499</v>
      </c>
      <c r="O27" s="142" t="s">
        <v>499</v>
      </c>
      <c r="P27" s="142" t="s">
        <v>499</v>
      </c>
      <c r="Q27" s="142" t="s">
        <v>499</v>
      </c>
      <c r="R27" s="142" t="s">
        <v>499</v>
      </c>
      <c r="S27" s="142" t="s">
        <v>499</v>
      </c>
      <c r="T27" s="363" t="s">
        <v>499</v>
      </c>
    </row>
    <row r="28" spans="1:20" s="78" customFormat="1" x14ac:dyDescent="0.2">
      <c r="A28" s="486" t="s">
        <v>499</v>
      </c>
      <c r="B28" s="142" t="s">
        <v>499</v>
      </c>
      <c r="C28" s="142" t="s">
        <v>499</v>
      </c>
      <c r="D28" s="142" t="s">
        <v>499</v>
      </c>
      <c r="E28" s="142" t="s">
        <v>499</v>
      </c>
      <c r="F28" s="142" t="s">
        <v>499</v>
      </c>
      <c r="G28" s="142" t="s">
        <v>499</v>
      </c>
      <c r="H28" s="142" t="s">
        <v>499</v>
      </c>
      <c r="I28" s="142" t="s">
        <v>499</v>
      </c>
      <c r="J28" s="142" t="s">
        <v>499</v>
      </c>
      <c r="K28" s="142" t="s">
        <v>499</v>
      </c>
      <c r="L28" s="142" t="s">
        <v>499</v>
      </c>
      <c r="M28" s="142" t="s">
        <v>499</v>
      </c>
      <c r="N28" s="142" t="s">
        <v>499</v>
      </c>
      <c r="O28" s="142" t="s">
        <v>499</v>
      </c>
      <c r="P28" s="142" t="s">
        <v>499</v>
      </c>
      <c r="Q28" s="142" t="s">
        <v>499</v>
      </c>
      <c r="R28" s="142" t="s">
        <v>499</v>
      </c>
      <c r="S28" s="142" t="s">
        <v>499</v>
      </c>
      <c r="T28" s="142" t="s">
        <v>499</v>
      </c>
    </row>
    <row r="29" spans="1:20" s="78" customFormat="1" x14ac:dyDescent="0.2">
      <c r="A29" s="529" t="str">
        <f>"Anmerkungen. Datengrundlage: Volkshochschul-Statistik "&amp;Hilfswerte!B1&amp;"; Basis: "&amp;Tabelle1!$C$36&amp;" VHS."</f>
        <v>Anmerkungen. Datengrundlage: Volkshochschul-Statistik 2019; Basis: 869 VHS.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</row>
    <row r="30" spans="1:20" s="78" customFormat="1" x14ac:dyDescent="0.2">
      <c r="A30" s="486" t="s">
        <v>499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</row>
    <row r="31" spans="1:20" s="78" customFormat="1" x14ac:dyDescent="0.2">
      <c r="A31" s="700" t="s">
        <v>515</v>
      </c>
      <c r="B31" s="700"/>
    </row>
    <row r="32" spans="1:20" s="78" customFormat="1" x14ac:dyDescent="0.2">
      <c r="A32" s="700" t="s">
        <v>516</v>
      </c>
      <c r="B32" s="700"/>
      <c r="E32" s="702" t="s">
        <v>503</v>
      </c>
    </row>
    <row r="33" spans="1:2" x14ac:dyDescent="0.2">
      <c r="A33" s="703"/>
      <c r="B33" s="700"/>
    </row>
    <row r="34" spans="1:2" x14ac:dyDescent="0.2">
      <c r="A34" s="704" t="s">
        <v>517</v>
      </c>
      <c r="B34" s="700"/>
    </row>
  </sheetData>
  <mergeCells count="26"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P4:P6"/>
    <mergeCell ref="J4:J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D4:D6"/>
    <mergeCell ref="E4:E6"/>
    <mergeCell ref="F4:F6"/>
    <mergeCell ref="G4:G6"/>
    <mergeCell ref="H4:H6"/>
    <mergeCell ref="I4:I6"/>
  </mergeCells>
  <hyperlinks>
    <hyperlink ref="A34" r:id="rId1" display="Publikation und Tabellen stehen unter der Lizenz CC BY-SA DEED 4.0." xr:uid="{4140D691-2801-4462-B31E-E9F2FE2781C5}"/>
    <hyperlink ref="E32" r:id="rId2" xr:uid="{F7C48D80-3436-4601-8650-FAE728D81EB9}"/>
  </hyperlinks>
  <pageMargins left="0.7" right="0.7" top="0.78740157499999996" bottom="0.78740157499999996" header="0.3" footer="0.3"/>
  <pageSetup paperSize="9" scale="65" orientation="landscape" horizontalDpi="4294967295" verticalDpi="4294967295"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C861-084A-492F-8177-1094B704FFC4}">
  <dimension ref="A1:Y34"/>
  <sheetViews>
    <sheetView view="pageBreakPreview" topLeftCell="A2" zoomScaleNormal="100" zoomScaleSheetLayoutView="100" workbookViewId="0">
      <selection activeCell="E32" sqref="E32"/>
    </sheetView>
  </sheetViews>
  <sheetFormatPr baseColWidth="10" defaultRowHeight="12.75" x14ac:dyDescent="0.2"/>
  <cols>
    <col min="2" max="4" width="9.7109375" customWidth="1"/>
    <col min="5" max="5" width="8.28515625" customWidth="1"/>
    <col min="6" max="6" width="8.85546875" customWidth="1"/>
    <col min="7" max="7" width="9.140625" customWidth="1"/>
    <col min="8" max="8" width="8.28515625" customWidth="1"/>
    <col min="9" max="9" width="8.85546875" customWidth="1"/>
    <col min="10" max="10" width="9.140625" customWidth="1"/>
    <col min="11" max="11" width="8.28515625" customWidth="1"/>
    <col min="12" max="12" width="8.85546875" customWidth="1"/>
    <col min="13" max="13" width="9.140625" customWidth="1"/>
    <col min="14" max="14" width="8.28515625" customWidth="1"/>
    <col min="15" max="15" width="8.85546875" customWidth="1"/>
    <col min="16" max="16" width="9.140625" customWidth="1"/>
    <col min="17" max="17" width="8.28515625" customWidth="1"/>
    <col min="18" max="18" width="8.85546875" customWidth="1"/>
    <col min="19" max="19" width="9.140625" customWidth="1"/>
    <col min="20" max="20" width="8.28515625" customWidth="1"/>
    <col min="21" max="21" width="8.85546875" customWidth="1"/>
    <col min="22" max="22" width="9.140625" customWidth="1"/>
    <col min="23" max="23" width="8.28515625" customWidth="1"/>
    <col min="24" max="24" width="8.85546875" customWidth="1"/>
    <col min="25" max="25" width="9.140625" customWidth="1"/>
  </cols>
  <sheetData>
    <row r="1" spans="1:25" ht="39.950000000000003" customHeight="1" thickBot="1" x14ac:dyDescent="0.25">
      <c r="A1" s="127" t="str">
        <f>"Tabelle 35: Zeitreihen IV (Anteile der Kurse nach Programmbereichen) ab " &amp;A7</f>
        <v>Tabelle 35: Zeitreihen IV (Anteile der Kurse nach Programmbereichen) ab 2018</v>
      </c>
    </row>
    <row r="2" spans="1:25" ht="42.75" customHeight="1" x14ac:dyDescent="0.2">
      <c r="A2" s="1167" t="s">
        <v>360</v>
      </c>
      <c r="B2" s="1109" t="s">
        <v>380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  <c r="R2" s="1108"/>
      <c r="S2" s="1108"/>
      <c r="T2" s="1108"/>
      <c r="U2" s="1108"/>
      <c r="V2" s="1108"/>
      <c r="W2" s="1108"/>
      <c r="X2" s="1108"/>
      <c r="Y2" s="1110"/>
    </row>
    <row r="3" spans="1:25" ht="45" customHeight="1" x14ac:dyDescent="0.2">
      <c r="A3" s="1168"/>
      <c r="B3" s="1125" t="s">
        <v>28</v>
      </c>
      <c r="C3" s="1126"/>
      <c r="D3" s="1141"/>
      <c r="E3" s="1125" t="s">
        <v>381</v>
      </c>
      <c r="F3" s="1126"/>
      <c r="G3" s="1126"/>
      <c r="H3" s="1126"/>
      <c r="I3" s="1126"/>
      <c r="J3" s="1126"/>
      <c r="K3" s="1126"/>
      <c r="L3" s="1126"/>
      <c r="M3" s="1126"/>
      <c r="N3" s="1126"/>
      <c r="O3" s="1126"/>
      <c r="P3" s="1126"/>
      <c r="Q3" s="1126"/>
      <c r="R3" s="1126"/>
      <c r="S3" s="1126"/>
      <c r="T3" s="1126"/>
      <c r="U3" s="1126"/>
      <c r="V3" s="1126"/>
      <c r="W3" s="1126"/>
      <c r="X3" s="1126"/>
      <c r="Y3" s="1141"/>
    </row>
    <row r="4" spans="1:25" ht="34.5" customHeight="1" x14ac:dyDescent="0.2">
      <c r="A4" s="1168"/>
      <c r="B4" s="1148"/>
      <c r="C4" s="1170"/>
      <c r="D4" s="1143"/>
      <c r="E4" s="1150" t="s">
        <v>113</v>
      </c>
      <c r="F4" s="1151"/>
      <c r="G4" s="1152"/>
      <c r="H4" s="1150" t="s">
        <v>137</v>
      </c>
      <c r="I4" s="1151"/>
      <c r="J4" s="1152"/>
      <c r="K4" s="1150" t="s">
        <v>21</v>
      </c>
      <c r="L4" s="1151"/>
      <c r="M4" s="1152"/>
      <c r="N4" s="1150" t="s">
        <v>22</v>
      </c>
      <c r="O4" s="1151"/>
      <c r="P4" s="1151"/>
      <c r="Q4" s="1150" t="s">
        <v>382</v>
      </c>
      <c r="R4" s="1151"/>
      <c r="S4" s="1152"/>
      <c r="T4" s="1150" t="s">
        <v>42</v>
      </c>
      <c r="U4" s="1151"/>
      <c r="V4" s="1152"/>
      <c r="W4" s="1151" t="s">
        <v>43</v>
      </c>
      <c r="X4" s="1151"/>
      <c r="Y4" s="1171"/>
    </row>
    <row r="5" spans="1:25" ht="12.75" customHeight="1" x14ac:dyDescent="0.2">
      <c r="A5" s="1168"/>
      <c r="B5" s="1121" t="s">
        <v>6</v>
      </c>
      <c r="C5" s="1121" t="s">
        <v>44</v>
      </c>
      <c r="D5" s="1121" t="s">
        <v>23</v>
      </c>
      <c r="E5" s="1121" t="s">
        <v>383</v>
      </c>
      <c r="F5" s="1121" t="s">
        <v>411</v>
      </c>
      <c r="G5" s="1121" t="s">
        <v>384</v>
      </c>
      <c r="H5" s="1121" t="s">
        <v>383</v>
      </c>
      <c r="I5" s="1121" t="s">
        <v>411</v>
      </c>
      <c r="J5" s="1121" t="s">
        <v>384</v>
      </c>
      <c r="K5" s="1121" t="s">
        <v>383</v>
      </c>
      <c r="L5" s="1121" t="s">
        <v>411</v>
      </c>
      <c r="M5" s="1121" t="s">
        <v>384</v>
      </c>
      <c r="N5" s="1121" t="s">
        <v>383</v>
      </c>
      <c r="O5" s="1121" t="s">
        <v>411</v>
      </c>
      <c r="P5" s="1121" t="s">
        <v>384</v>
      </c>
      <c r="Q5" s="1172" t="s">
        <v>383</v>
      </c>
      <c r="R5" s="1121" t="s">
        <v>411</v>
      </c>
      <c r="S5" s="1172" t="s">
        <v>384</v>
      </c>
      <c r="T5" s="1121" t="s">
        <v>383</v>
      </c>
      <c r="U5" s="1121" t="s">
        <v>411</v>
      </c>
      <c r="V5" s="1121" t="s">
        <v>384</v>
      </c>
      <c r="W5" s="1172" t="s">
        <v>383</v>
      </c>
      <c r="X5" s="1121" t="s">
        <v>411</v>
      </c>
      <c r="Y5" s="1172" t="s">
        <v>384</v>
      </c>
    </row>
    <row r="6" spans="1:25" ht="21.75" customHeight="1" x14ac:dyDescent="0.2">
      <c r="A6" s="1169"/>
      <c r="B6" s="1154"/>
      <c r="C6" s="1154"/>
      <c r="D6" s="1154"/>
      <c r="E6" s="1154"/>
      <c r="F6" s="1154"/>
      <c r="G6" s="1154"/>
      <c r="H6" s="1154"/>
      <c r="I6" s="1154"/>
      <c r="J6" s="1154"/>
      <c r="K6" s="1154"/>
      <c r="L6" s="1154"/>
      <c r="M6" s="1154"/>
      <c r="N6" s="1154"/>
      <c r="O6" s="1154"/>
      <c r="P6" s="1154"/>
      <c r="Q6" s="1173"/>
      <c r="R6" s="1154"/>
      <c r="S6" s="1173"/>
      <c r="T6" s="1154"/>
      <c r="U6" s="1154"/>
      <c r="V6" s="1154"/>
      <c r="W6" s="1173"/>
      <c r="X6" s="1154"/>
      <c r="Y6" s="1173"/>
    </row>
    <row r="7" spans="1:25" s="78" customFormat="1" x14ac:dyDescent="0.2">
      <c r="A7" s="486">
        <v>2018</v>
      </c>
      <c r="B7" s="142">
        <v>552329</v>
      </c>
      <c r="C7" s="142">
        <v>16769067</v>
      </c>
      <c r="D7" s="142">
        <v>6117374</v>
      </c>
      <c r="E7" s="144">
        <v>6.3960000000000003E-2</v>
      </c>
      <c r="F7" s="144">
        <v>3.0710000000000001E-2</v>
      </c>
      <c r="G7" s="144">
        <v>8.8029999999999997E-2</v>
      </c>
      <c r="H7" s="144">
        <v>0.15631</v>
      </c>
      <c r="I7" s="144">
        <v>8.7940000000000004E-2</v>
      </c>
      <c r="J7" s="144">
        <v>0.13741999999999999</v>
      </c>
      <c r="K7" s="144">
        <v>0.34299000000000002</v>
      </c>
      <c r="L7" s="144">
        <v>0.16616</v>
      </c>
      <c r="M7" s="144">
        <v>0.36397000000000002</v>
      </c>
      <c r="N7" s="144">
        <v>0.33057999999999998</v>
      </c>
      <c r="O7" s="144">
        <v>0.56488000000000005</v>
      </c>
      <c r="P7" s="144">
        <v>0.33017000000000002</v>
      </c>
      <c r="Q7" s="144">
        <v>8.2119999999999999E-2</v>
      </c>
      <c r="R7" s="144">
        <v>7.1910000000000002E-2</v>
      </c>
      <c r="S7" s="144">
        <v>6.0720000000000003E-2</v>
      </c>
      <c r="T7" s="144">
        <v>1.333E-2</v>
      </c>
      <c r="U7" s="144">
        <v>5.3379999999999997E-2</v>
      </c>
      <c r="V7" s="144">
        <v>1.1129999999999999E-2</v>
      </c>
      <c r="W7" s="144">
        <v>1.0710000000000001E-2</v>
      </c>
      <c r="X7" s="144">
        <v>2.503E-2</v>
      </c>
      <c r="Y7" s="144">
        <v>8.5599999999999999E-3</v>
      </c>
    </row>
    <row r="8" spans="1:25" s="78" customFormat="1" x14ac:dyDescent="0.2">
      <c r="A8" s="486">
        <v>2019</v>
      </c>
      <c r="B8" s="142">
        <v>549810</v>
      </c>
      <c r="C8" s="142">
        <v>16021908</v>
      </c>
      <c r="D8" s="142">
        <v>6090058</v>
      </c>
      <c r="E8" s="144">
        <v>6.5879999999999994E-2</v>
      </c>
      <c r="F8" s="144">
        <v>3.092E-2</v>
      </c>
      <c r="G8" s="144">
        <v>9.3619999999999995E-2</v>
      </c>
      <c r="H8" s="144">
        <v>0.15953000000000001</v>
      </c>
      <c r="I8" s="144">
        <v>9.2090000000000005E-2</v>
      </c>
      <c r="J8" s="144">
        <v>0.14366000000000001</v>
      </c>
      <c r="K8" s="144">
        <v>0.34997</v>
      </c>
      <c r="L8" s="144">
        <v>0.17588000000000001</v>
      </c>
      <c r="M8" s="144">
        <v>0.37268000000000001</v>
      </c>
      <c r="N8" s="144">
        <v>0.32252999999999998</v>
      </c>
      <c r="O8" s="144">
        <v>0.55984</v>
      </c>
      <c r="P8" s="144">
        <v>0.31380000000000002</v>
      </c>
      <c r="Q8" s="144">
        <v>8.1079999999999999E-2</v>
      </c>
      <c r="R8" s="144">
        <v>6.9129999999999997E-2</v>
      </c>
      <c r="S8" s="144">
        <v>5.8130000000000001E-2</v>
      </c>
      <c r="T8" s="144">
        <v>1.026E-2</v>
      </c>
      <c r="U8" s="144">
        <v>4.5170000000000002E-2</v>
      </c>
      <c r="V8" s="144">
        <v>9.3399999999999993E-3</v>
      </c>
      <c r="W8" s="144">
        <v>1.0749999999999999E-2</v>
      </c>
      <c r="X8" s="144">
        <v>2.6970000000000001E-2</v>
      </c>
      <c r="Y8" s="144">
        <v>8.77E-3</v>
      </c>
    </row>
    <row r="9" spans="1:25" s="78" customFormat="1" x14ac:dyDescent="0.2">
      <c r="A9" s="486" t="s">
        <v>499</v>
      </c>
      <c r="B9" s="142" t="s">
        <v>499</v>
      </c>
      <c r="C9" s="142" t="s">
        <v>499</v>
      </c>
      <c r="D9" s="142" t="s">
        <v>499</v>
      </c>
      <c r="E9" s="144" t="s">
        <v>499</v>
      </c>
      <c r="F9" s="144" t="s">
        <v>499</v>
      </c>
      <c r="G9" s="144" t="s">
        <v>499</v>
      </c>
      <c r="H9" s="144" t="s">
        <v>499</v>
      </c>
      <c r="I9" s="144" t="s">
        <v>499</v>
      </c>
      <c r="J9" s="144" t="s">
        <v>499</v>
      </c>
      <c r="K9" s="144" t="s">
        <v>499</v>
      </c>
      <c r="L9" s="144" t="s">
        <v>499</v>
      </c>
      <c r="M9" s="144" t="s">
        <v>499</v>
      </c>
      <c r="N9" s="144" t="s">
        <v>499</v>
      </c>
      <c r="O9" s="144" t="s">
        <v>499</v>
      </c>
      <c r="P9" s="144" t="s">
        <v>499</v>
      </c>
      <c r="Q9" s="144" t="s">
        <v>499</v>
      </c>
      <c r="R9" s="144" t="s">
        <v>499</v>
      </c>
      <c r="S9" s="144" t="s">
        <v>499</v>
      </c>
      <c r="T9" s="144" t="s">
        <v>499</v>
      </c>
      <c r="U9" s="144" t="s">
        <v>499</v>
      </c>
      <c r="V9" s="144" t="s">
        <v>499</v>
      </c>
      <c r="W9" s="144" t="s">
        <v>499</v>
      </c>
      <c r="X9" s="144" t="s">
        <v>499</v>
      </c>
      <c r="Y9" s="144" t="s">
        <v>499</v>
      </c>
    </row>
    <row r="10" spans="1:25" s="78" customFormat="1" x14ac:dyDescent="0.2">
      <c r="A10" s="486" t="s">
        <v>499</v>
      </c>
      <c r="B10" s="142" t="s">
        <v>499</v>
      </c>
      <c r="C10" s="142" t="s">
        <v>499</v>
      </c>
      <c r="D10" s="142" t="s">
        <v>499</v>
      </c>
      <c r="E10" s="144" t="s">
        <v>499</v>
      </c>
      <c r="F10" s="144" t="s">
        <v>499</v>
      </c>
      <c r="G10" s="144" t="s">
        <v>499</v>
      </c>
      <c r="H10" s="144" t="s">
        <v>499</v>
      </c>
      <c r="I10" s="144" t="s">
        <v>499</v>
      </c>
      <c r="J10" s="144" t="s">
        <v>499</v>
      </c>
      <c r="K10" s="144" t="s">
        <v>499</v>
      </c>
      <c r="L10" s="144" t="s">
        <v>499</v>
      </c>
      <c r="M10" s="144" t="s">
        <v>499</v>
      </c>
      <c r="N10" s="144" t="s">
        <v>499</v>
      </c>
      <c r="O10" s="144" t="s">
        <v>499</v>
      </c>
      <c r="P10" s="144" t="s">
        <v>499</v>
      </c>
      <c r="Q10" s="144" t="s">
        <v>499</v>
      </c>
      <c r="R10" s="144" t="s">
        <v>499</v>
      </c>
      <c r="S10" s="144" t="s">
        <v>499</v>
      </c>
      <c r="T10" s="144" t="s">
        <v>499</v>
      </c>
      <c r="U10" s="144" t="s">
        <v>499</v>
      </c>
      <c r="V10" s="144" t="s">
        <v>499</v>
      </c>
      <c r="W10" s="144" t="s">
        <v>499</v>
      </c>
      <c r="X10" s="144" t="s">
        <v>499</v>
      </c>
      <c r="Y10" s="144" t="s">
        <v>499</v>
      </c>
    </row>
    <row r="11" spans="1:25" s="78" customFormat="1" x14ac:dyDescent="0.2">
      <c r="A11" s="486" t="s">
        <v>499</v>
      </c>
      <c r="B11" s="142" t="s">
        <v>499</v>
      </c>
      <c r="C11" s="142" t="s">
        <v>499</v>
      </c>
      <c r="D11" s="142" t="s">
        <v>499</v>
      </c>
      <c r="E11" s="144" t="s">
        <v>499</v>
      </c>
      <c r="F11" s="144" t="s">
        <v>499</v>
      </c>
      <c r="G11" s="144" t="s">
        <v>499</v>
      </c>
      <c r="H11" s="144" t="s">
        <v>499</v>
      </c>
      <c r="I11" s="144" t="s">
        <v>499</v>
      </c>
      <c r="J11" s="144" t="s">
        <v>499</v>
      </c>
      <c r="K11" s="144" t="s">
        <v>499</v>
      </c>
      <c r="L11" s="144" t="s">
        <v>499</v>
      </c>
      <c r="M11" s="144" t="s">
        <v>499</v>
      </c>
      <c r="N11" s="144" t="s">
        <v>499</v>
      </c>
      <c r="O11" s="144" t="s">
        <v>499</v>
      </c>
      <c r="P11" s="144" t="s">
        <v>499</v>
      </c>
      <c r="Q11" s="144" t="s">
        <v>499</v>
      </c>
      <c r="R11" s="144" t="s">
        <v>499</v>
      </c>
      <c r="S11" s="144" t="s">
        <v>499</v>
      </c>
      <c r="T11" s="144" t="s">
        <v>499</v>
      </c>
      <c r="U11" s="144" t="s">
        <v>499</v>
      </c>
      <c r="V11" s="144" t="s">
        <v>499</v>
      </c>
      <c r="W11" s="144" t="s">
        <v>499</v>
      </c>
      <c r="X11" s="144" t="s">
        <v>499</v>
      </c>
      <c r="Y11" s="144" t="s">
        <v>499</v>
      </c>
    </row>
    <row r="12" spans="1:25" s="78" customFormat="1" x14ac:dyDescent="0.2">
      <c r="A12" s="486" t="s">
        <v>499</v>
      </c>
      <c r="B12" s="142" t="s">
        <v>499</v>
      </c>
      <c r="C12" s="142" t="s">
        <v>499</v>
      </c>
      <c r="D12" s="142" t="s">
        <v>499</v>
      </c>
      <c r="E12" s="144" t="s">
        <v>499</v>
      </c>
      <c r="F12" s="144" t="s">
        <v>499</v>
      </c>
      <c r="G12" s="144" t="s">
        <v>499</v>
      </c>
      <c r="H12" s="144" t="s">
        <v>499</v>
      </c>
      <c r="I12" s="144" t="s">
        <v>499</v>
      </c>
      <c r="J12" s="144" t="s">
        <v>499</v>
      </c>
      <c r="K12" s="144" t="s">
        <v>499</v>
      </c>
      <c r="L12" s="144" t="s">
        <v>499</v>
      </c>
      <c r="M12" s="144" t="s">
        <v>499</v>
      </c>
      <c r="N12" s="144" t="s">
        <v>499</v>
      </c>
      <c r="O12" s="144" t="s">
        <v>499</v>
      </c>
      <c r="P12" s="144" t="s">
        <v>499</v>
      </c>
      <c r="Q12" s="144" t="s">
        <v>499</v>
      </c>
      <c r="R12" s="144" t="s">
        <v>499</v>
      </c>
      <c r="S12" s="144" t="s">
        <v>499</v>
      </c>
      <c r="T12" s="144" t="s">
        <v>499</v>
      </c>
      <c r="U12" s="144" t="s">
        <v>499</v>
      </c>
      <c r="V12" s="144" t="s">
        <v>499</v>
      </c>
      <c r="W12" s="144" t="s">
        <v>499</v>
      </c>
      <c r="X12" s="144" t="s">
        <v>499</v>
      </c>
      <c r="Y12" s="144" t="s">
        <v>499</v>
      </c>
    </row>
    <row r="13" spans="1:25" s="78" customFormat="1" x14ac:dyDescent="0.2">
      <c r="A13" s="486" t="s">
        <v>499</v>
      </c>
      <c r="B13" s="142" t="s">
        <v>499</v>
      </c>
      <c r="C13" s="142" t="s">
        <v>499</v>
      </c>
      <c r="D13" s="142" t="s">
        <v>499</v>
      </c>
      <c r="E13" s="144" t="s">
        <v>499</v>
      </c>
      <c r="F13" s="144" t="s">
        <v>499</v>
      </c>
      <c r="G13" s="144" t="s">
        <v>499</v>
      </c>
      <c r="H13" s="144" t="s">
        <v>499</v>
      </c>
      <c r="I13" s="144" t="s">
        <v>499</v>
      </c>
      <c r="J13" s="144" t="s">
        <v>499</v>
      </c>
      <c r="K13" s="144" t="s">
        <v>499</v>
      </c>
      <c r="L13" s="144" t="s">
        <v>499</v>
      </c>
      <c r="M13" s="144" t="s">
        <v>499</v>
      </c>
      <c r="N13" s="144" t="s">
        <v>499</v>
      </c>
      <c r="O13" s="144" t="s">
        <v>499</v>
      </c>
      <c r="P13" s="144" t="s">
        <v>499</v>
      </c>
      <c r="Q13" s="144" t="s">
        <v>499</v>
      </c>
      <c r="R13" s="144" t="s">
        <v>499</v>
      </c>
      <c r="S13" s="144" t="s">
        <v>499</v>
      </c>
      <c r="T13" s="144" t="s">
        <v>499</v>
      </c>
      <c r="U13" s="144" t="s">
        <v>499</v>
      </c>
      <c r="V13" s="144" t="s">
        <v>499</v>
      </c>
      <c r="W13" s="144" t="s">
        <v>499</v>
      </c>
      <c r="X13" s="144" t="s">
        <v>499</v>
      </c>
      <c r="Y13" s="144" t="s">
        <v>499</v>
      </c>
    </row>
    <row r="14" spans="1:25" s="78" customFormat="1" x14ac:dyDescent="0.2">
      <c r="A14" s="486" t="s">
        <v>499</v>
      </c>
      <c r="B14" s="142" t="s">
        <v>499</v>
      </c>
      <c r="C14" s="142" t="s">
        <v>499</v>
      </c>
      <c r="D14" s="142" t="s">
        <v>499</v>
      </c>
      <c r="E14" s="144" t="s">
        <v>499</v>
      </c>
      <c r="F14" s="144" t="s">
        <v>499</v>
      </c>
      <c r="G14" s="144" t="s">
        <v>499</v>
      </c>
      <c r="H14" s="144" t="s">
        <v>499</v>
      </c>
      <c r="I14" s="144" t="s">
        <v>499</v>
      </c>
      <c r="J14" s="144" t="s">
        <v>499</v>
      </c>
      <c r="K14" s="144" t="s">
        <v>499</v>
      </c>
      <c r="L14" s="144" t="s">
        <v>499</v>
      </c>
      <c r="M14" s="144" t="s">
        <v>499</v>
      </c>
      <c r="N14" s="144" t="s">
        <v>499</v>
      </c>
      <c r="O14" s="144" t="s">
        <v>499</v>
      </c>
      <c r="P14" s="144" t="s">
        <v>499</v>
      </c>
      <c r="Q14" s="144" t="s">
        <v>499</v>
      </c>
      <c r="R14" s="144" t="s">
        <v>499</v>
      </c>
      <c r="S14" s="144" t="s">
        <v>499</v>
      </c>
      <c r="T14" s="144" t="s">
        <v>499</v>
      </c>
      <c r="U14" s="144" t="s">
        <v>499</v>
      </c>
      <c r="V14" s="144" t="s">
        <v>499</v>
      </c>
      <c r="W14" s="144" t="s">
        <v>499</v>
      </c>
      <c r="X14" s="144" t="s">
        <v>499</v>
      </c>
      <c r="Y14" s="144" t="s">
        <v>499</v>
      </c>
    </row>
    <row r="15" spans="1:25" s="78" customFormat="1" x14ac:dyDescent="0.2">
      <c r="A15" s="486" t="s">
        <v>499</v>
      </c>
      <c r="B15" s="142" t="s">
        <v>499</v>
      </c>
      <c r="C15" s="142" t="s">
        <v>499</v>
      </c>
      <c r="D15" s="142" t="s">
        <v>499</v>
      </c>
      <c r="E15" s="144" t="s">
        <v>499</v>
      </c>
      <c r="F15" s="144" t="s">
        <v>499</v>
      </c>
      <c r="G15" s="144" t="s">
        <v>499</v>
      </c>
      <c r="H15" s="144" t="s">
        <v>499</v>
      </c>
      <c r="I15" s="144" t="s">
        <v>499</v>
      </c>
      <c r="J15" s="144" t="s">
        <v>499</v>
      </c>
      <c r="K15" s="144" t="s">
        <v>499</v>
      </c>
      <c r="L15" s="144" t="s">
        <v>499</v>
      </c>
      <c r="M15" s="144" t="s">
        <v>499</v>
      </c>
      <c r="N15" s="144" t="s">
        <v>499</v>
      </c>
      <c r="O15" s="144" t="s">
        <v>499</v>
      </c>
      <c r="P15" s="144" t="s">
        <v>499</v>
      </c>
      <c r="Q15" s="144" t="s">
        <v>499</v>
      </c>
      <c r="R15" s="144" t="s">
        <v>499</v>
      </c>
      <c r="S15" s="144" t="s">
        <v>499</v>
      </c>
      <c r="T15" s="144" t="s">
        <v>499</v>
      </c>
      <c r="U15" s="144" t="s">
        <v>499</v>
      </c>
      <c r="V15" s="144" t="s">
        <v>499</v>
      </c>
      <c r="W15" s="144" t="s">
        <v>499</v>
      </c>
      <c r="X15" s="144" t="s">
        <v>499</v>
      </c>
      <c r="Y15" s="144" t="s">
        <v>499</v>
      </c>
    </row>
    <row r="16" spans="1:25" s="78" customFormat="1" x14ac:dyDescent="0.2">
      <c r="A16" s="486" t="s">
        <v>499</v>
      </c>
      <c r="B16" s="142" t="s">
        <v>499</v>
      </c>
      <c r="C16" s="142" t="s">
        <v>499</v>
      </c>
      <c r="D16" s="142" t="s">
        <v>499</v>
      </c>
      <c r="E16" s="144" t="s">
        <v>499</v>
      </c>
      <c r="F16" s="144" t="s">
        <v>499</v>
      </c>
      <c r="G16" s="144" t="s">
        <v>499</v>
      </c>
      <c r="H16" s="144" t="s">
        <v>499</v>
      </c>
      <c r="I16" s="144" t="s">
        <v>499</v>
      </c>
      <c r="J16" s="144" t="s">
        <v>499</v>
      </c>
      <c r="K16" s="144" t="s">
        <v>499</v>
      </c>
      <c r="L16" s="144" t="s">
        <v>499</v>
      </c>
      <c r="M16" s="144" t="s">
        <v>499</v>
      </c>
      <c r="N16" s="144" t="s">
        <v>499</v>
      </c>
      <c r="O16" s="144" t="s">
        <v>499</v>
      </c>
      <c r="P16" s="144" t="s">
        <v>499</v>
      </c>
      <c r="Q16" s="144" t="s">
        <v>499</v>
      </c>
      <c r="R16" s="144" t="s">
        <v>499</v>
      </c>
      <c r="S16" s="144" t="s">
        <v>499</v>
      </c>
      <c r="T16" s="144" t="s">
        <v>499</v>
      </c>
      <c r="U16" s="144" t="s">
        <v>499</v>
      </c>
      <c r="V16" s="144" t="s">
        <v>499</v>
      </c>
      <c r="W16" s="144" t="s">
        <v>499</v>
      </c>
      <c r="X16" s="144" t="s">
        <v>499</v>
      </c>
      <c r="Y16" s="144" t="s">
        <v>499</v>
      </c>
    </row>
    <row r="17" spans="1:25" s="78" customFormat="1" x14ac:dyDescent="0.2">
      <c r="A17" s="486" t="s">
        <v>499</v>
      </c>
      <c r="B17" s="142" t="s">
        <v>499</v>
      </c>
      <c r="C17" s="142" t="s">
        <v>499</v>
      </c>
      <c r="D17" s="142" t="s">
        <v>499</v>
      </c>
      <c r="E17" s="144" t="s">
        <v>499</v>
      </c>
      <c r="F17" s="144" t="s">
        <v>499</v>
      </c>
      <c r="G17" s="144" t="s">
        <v>499</v>
      </c>
      <c r="H17" s="144" t="s">
        <v>499</v>
      </c>
      <c r="I17" s="144" t="s">
        <v>499</v>
      </c>
      <c r="J17" s="144" t="s">
        <v>499</v>
      </c>
      <c r="K17" s="144" t="s">
        <v>499</v>
      </c>
      <c r="L17" s="144" t="s">
        <v>499</v>
      </c>
      <c r="M17" s="144" t="s">
        <v>499</v>
      </c>
      <c r="N17" s="144" t="s">
        <v>499</v>
      </c>
      <c r="O17" s="144" t="s">
        <v>499</v>
      </c>
      <c r="P17" s="144" t="s">
        <v>499</v>
      </c>
      <c r="Q17" s="144" t="s">
        <v>499</v>
      </c>
      <c r="R17" s="144" t="s">
        <v>499</v>
      </c>
      <c r="S17" s="144" t="s">
        <v>499</v>
      </c>
      <c r="T17" s="144" t="s">
        <v>499</v>
      </c>
      <c r="U17" s="144" t="s">
        <v>499</v>
      </c>
      <c r="V17" s="144" t="s">
        <v>499</v>
      </c>
      <c r="W17" s="144" t="s">
        <v>499</v>
      </c>
      <c r="X17" s="144" t="s">
        <v>499</v>
      </c>
      <c r="Y17" s="144" t="s">
        <v>499</v>
      </c>
    </row>
    <row r="18" spans="1:25" s="78" customFormat="1" x14ac:dyDescent="0.2">
      <c r="A18" s="486" t="s">
        <v>499</v>
      </c>
      <c r="B18" s="142" t="s">
        <v>499</v>
      </c>
      <c r="C18" s="142" t="s">
        <v>499</v>
      </c>
      <c r="D18" s="142" t="s">
        <v>499</v>
      </c>
      <c r="E18" s="144" t="s">
        <v>499</v>
      </c>
      <c r="F18" s="144" t="s">
        <v>499</v>
      </c>
      <c r="G18" s="144" t="s">
        <v>499</v>
      </c>
      <c r="H18" s="144" t="s">
        <v>499</v>
      </c>
      <c r="I18" s="144" t="s">
        <v>499</v>
      </c>
      <c r="J18" s="144" t="s">
        <v>499</v>
      </c>
      <c r="K18" s="144" t="s">
        <v>499</v>
      </c>
      <c r="L18" s="144" t="s">
        <v>499</v>
      </c>
      <c r="M18" s="144" t="s">
        <v>499</v>
      </c>
      <c r="N18" s="144" t="s">
        <v>499</v>
      </c>
      <c r="O18" s="144" t="s">
        <v>499</v>
      </c>
      <c r="P18" s="144" t="s">
        <v>499</v>
      </c>
      <c r="Q18" s="144" t="s">
        <v>499</v>
      </c>
      <c r="R18" s="144" t="s">
        <v>499</v>
      </c>
      <c r="S18" s="144" t="s">
        <v>499</v>
      </c>
      <c r="T18" s="144" t="s">
        <v>499</v>
      </c>
      <c r="U18" s="144" t="s">
        <v>499</v>
      </c>
      <c r="V18" s="144" t="s">
        <v>499</v>
      </c>
      <c r="W18" s="144" t="s">
        <v>499</v>
      </c>
      <c r="X18" s="144" t="s">
        <v>499</v>
      </c>
      <c r="Y18" s="144" t="s">
        <v>499</v>
      </c>
    </row>
    <row r="19" spans="1:25" s="78" customFormat="1" x14ac:dyDescent="0.2">
      <c r="A19" s="486" t="s">
        <v>499</v>
      </c>
      <c r="B19" s="142" t="s">
        <v>499</v>
      </c>
      <c r="C19" s="142" t="s">
        <v>499</v>
      </c>
      <c r="D19" s="142" t="s">
        <v>499</v>
      </c>
      <c r="E19" s="144" t="s">
        <v>499</v>
      </c>
      <c r="F19" s="144" t="s">
        <v>499</v>
      </c>
      <c r="G19" s="144" t="s">
        <v>499</v>
      </c>
      <c r="H19" s="144" t="s">
        <v>499</v>
      </c>
      <c r="I19" s="144" t="s">
        <v>499</v>
      </c>
      <c r="J19" s="144" t="s">
        <v>499</v>
      </c>
      <c r="K19" s="144" t="s">
        <v>499</v>
      </c>
      <c r="L19" s="144" t="s">
        <v>499</v>
      </c>
      <c r="M19" s="144" t="s">
        <v>499</v>
      </c>
      <c r="N19" s="144" t="s">
        <v>499</v>
      </c>
      <c r="O19" s="144" t="s">
        <v>499</v>
      </c>
      <c r="P19" s="144" t="s">
        <v>499</v>
      </c>
      <c r="Q19" s="144" t="s">
        <v>499</v>
      </c>
      <c r="R19" s="144" t="s">
        <v>499</v>
      </c>
      <c r="S19" s="144" t="s">
        <v>499</v>
      </c>
      <c r="T19" s="144" t="s">
        <v>499</v>
      </c>
      <c r="U19" s="144" t="s">
        <v>499</v>
      </c>
      <c r="V19" s="144" t="s">
        <v>499</v>
      </c>
      <c r="W19" s="144" t="s">
        <v>499</v>
      </c>
      <c r="X19" s="144" t="s">
        <v>499</v>
      </c>
      <c r="Y19" s="144" t="s">
        <v>499</v>
      </c>
    </row>
    <row r="20" spans="1:25" s="78" customFormat="1" x14ac:dyDescent="0.2">
      <c r="A20" s="486" t="s">
        <v>499</v>
      </c>
      <c r="B20" s="142" t="s">
        <v>499</v>
      </c>
      <c r="C20" s="142" t="s">
        <v>499</v>
      </c>
      <c r="D20" s="142" t="s">
        <v>499</v>
      </c>
      <c r="E20" s="144" t="s">
        <v>499</v>
      </c>
      <c r="F20" s="144" t="s">
        <v>499</v>
      </c>
      <c r="G20" s="144" t="s">
        <v>499</v>
      </c>
      <c r="H20" s="144" t="s">
        <v>499</v>
      </c>
      <c r="I20" s="144" t="s">
        <v>499</v>
      </c>
      <c r="J20" s="144" t="s">
        <v>499</v>
      </c>
      <c r="K20" s="144" t="s">
        <v>499</v>
      </c>
      <c r="L20" s="144" t="s">
        <v>499</v>
      </c>
      <c r="M20" s="144" t="s">
        <v>499</v>
      </c>
      <c r="N20" s="144" t="s">
        <v>499</v>
      </c>
      <c r="O20" s="144" t="s">
        <v>499</v>
      </c>
      <c r="P20" s="144" t="s">
        <v>499</v>
      </c>
      <c r="Q20" s="144" t="s">
        <v>499</v>
      </c>
      <c r="R20" s="144" t="s">
        <v>499</v>
      </c>
      <c r="S20" s="144" t="s">
        <v>499</v>
      </c>
      <c r="T20" s="144" t="s">
        <v>499</v>
      </c>
      <c r="U20" s="144" t="s">
        <v>499</v>
      </c>
      <c r="V20" s="144" t="s">
        <v>499</v>
      </c>
      <c r="W20" s="144" t="s">
        <v>499</v>
      </c>
      <c r="X20" s="144" t="s">
        <v>499</v>
      </c>
      <c r="Y20" s="144" t="s">
        <v>499</v>
      </c>
    </row>
    <row r="21" spans="1:25" s="78" customFormat="1" x14ac:dyDescent="0.2">
      <c r="A21" s="486" t="s">
        <v>499</v>
      </c>
      <c r="B21" s="142" t="s">
        <v>499</v>
      </c>
      <c r="C21" s="142" t="s">
        <v>499</v>
      </c>
      <c r="D21" s="142" t="s">
        <v>499</v>
      </c>
      <c r="E21" s="144" t="s">
        <v>499</v>
      </c>
      <c r="F21" s="144" t="s">
        <v>499</v>
      </c>
      <c r="G21" s="144" t="s">
        <v>499</v>
      </c>
      <c r="H21" s="144" t="s">
        <v>499</v>
      </c>
      <c r="I21" s="144" t="s">
        <v>499</v>
      </c>
      <c r="J21" s="144" t="s">
        <v>499</v>
      </c>
      <c r="K21" s="144" t="s">
        <v>499</v>
      </c>
      <c r="L21" s="144" t="s">
        <v>499</v>
      </c>
      <c r="M21" s="144" t="s">
        <v>499</v>
      </c>
      <c r="N21" s="144" t="s">
        <v>499</v>
      </c>
      <c r="O21" s="144" t="s">
        <v>499</v>
      </c>
      <c r="P21" s="144" t="s">
        <v>499</v>
      </c>
      <c r="Q21" s="144" t="s">
        <v>499</v>
      </c>
      <c r="R21" s="144" t="s">
        <v>499</v>
      </c>
      <c r="S21" s="144" t="s">
        <v>499</v>
      </c>
      <c r="T21" s="144" t="s">
        <v>499</v>
      </c>
      <c r="U21" s="144" t="s">
        <v>499</v>
      </c>
      <c r="V21" s="144" t="s">
        <v>499</v>
      </c>
      <c r="W21" s="144" t="s">
        <v>499</v>
      </c>
      <c r="X21" s="144" t="s">
        <v>499</v>
      </c>
      <c r="Y21" s="144" t="s">
        <v>499</v>
      </c>
    </row>
    <row r="22" spans="1:25" s="78" customFormat="1" x14ac:dyDescent="0.2">
      <c r="A22" s="486" t="s">
        <v>499</v>
      </c>
      <c r="B22" s="142" t="s">
        <v>499</v>
      </c>
      <c r="C22" s="142" t="s">
        <v>499</v>
      </c>
      <c r="D22" s="142" t="s">
        <v>499</v>
      </c>
      <c r="E22" s="144" t="s">
        <v>499</v>
      </c>
      <c r="F22" s="144" t="s">
        <v>499</v>
      </c>
      <c r="G22" s="144" t="s">
        <v>499</v>
      </c>
      <c r="H22" s="144" t="s">
        <v>499</v>
      </c>
      <c r="I22" s="144" t="s">
        <v>499</v>
      </c>
      <c r="J22" s="144" t="s">
        <v>499</v>
      </c>
      <c r="K22" s="144" t="s">
        <v>499</v>
      </c>
      <c r="L22" s="144" t="s">
        <v>499</v>
      </c>
      <c r="M22" s="144" t="s">
        <v>499</v>
      </c>
      <c r="N22" s="144" t="s">
        <v>499</v>
      </c>
      <c r="O22" s="144" t="s">
        <v>499</v>
      </c>
      <c r="P22" s="144" t="s">
        <v>499</v>
      </c>
      <c r="Q22" s="144" t="s">
        <v>499</v>
      </c>
      <c r="R22" s="144" t="s">
        <v>499</v>
      </c>
      <c r="S22" s="144" t="s">
        <v>499</v>
      </c>
      <c r="T22" s="144" t="s">
        <v>499</v>
      </c>
      <c r="U22" s="144" t="s">
        <v>499</v>
      </c>
      <c r="V22" s="144" t="s">
        <v>499</v>
      </c>
      <c r="W22" s="144" t="s">
        <v>499</v>
      </c>
      <c r="X22" s="144" t="s">
        <v>499</v>
      </c>
      <c r="Y22" s="144" t="s">
        <v>499</v>
      </c>
    </row>
    <row r="23" spans="1:25" s="78" customFormat="1" x14ac:dyDescent="0.2">
      <c r="A23" s="486" t="s">
        <v>499</v>
      </c>
      <c r="B23" s="142" t="s">
        <v>499</v>
      </c>
      <c r="C23" s="142" t="s">
        <v>499</v>
      </c>
      <c r="D23" s="142" t="s">
        <v>499</v>
      </c>
      <c r="E23" s="144" t="s">
        <v>499</v>
      </c>
      <c r="F23" s="144" t="s">
        <v>499</v>
      </c>
      <c r="G23" s="144" t="s">
        <v>499</v>
      </c>
      <c r="H23" s="144" t="s">
        <v>499</v>
      </c>
      <c r="I23" s="144" t="s">
        <v>499</v>
      </c>
      <c r="J23" s="144" t="s">
        <v>499</v>
      </c>
      <c r="K23" s="144" t="s">
        <v>499</v>
      </c>
      <c r="L23" s="144" t="s">
        <v>499</v>
      </c>
      <c r="M23" s="144" t="s">
        <v>499</v>
      </c>
      <c r="N23" s="144" t="s">
        <v>499</v>
      </c>
      <c r="O23" s="144" t="s">
        <v>499</v>
      </c>
      <c r="P23" s="144" t="s">
        <v>499</v>
      </c>
      <c r="Q23" s="144" t="s">
        <v>499</v>
      </c>
      <c r="R23" s="144" t="s">
        <v>499</v>
      </c>
      <c r="S23" s="144" t="s">
        <v>499</v>
      </c>
      <c r="T23" s="144" t="s">
        <v>499</v>
      </c>
      <c r="U23" s="144" t="s">
        <v>499</v>
      </c>
      <c r="V23" s="144" t="s">
        <v>499</v>
      </c>
      <c r="W23" s="144" t="s">
        <v>499</v>
      </c>
      <c r="X23" s="144" t="s">
        <v>499</v>
      </c>
      <c r="Y23" s="144" t="s">
        <v>499</v>
      </c>
    </row>
    <row r="24" spans="1:25" s="78" customFormat="1" x14ac:dyDescent="0.2">
      <c r="A24" s="486" t="s">
        <v>499</v>
      </c>
      <c r="B24" s="142" t="s">
        <v>499</v>
      </c>
      <c r="C24" s="142" t="s">
        <v>499</v>
      </c>
      <c r="D24" s="142" t="s">
        <v>499</v>
      </c>
      <c r="E24" s="144" t="s">
        <v>499</v>
      </c>
      <c r="F24" s="144" t="s">
        <v>499</v>
      </c>
      <c r="G24" s="144" t="s">
        <v>499</v>
      </c>
      <c r="H24" s="144" t="s">
        <v>499</v>
      </c>
      <c r="I24" s="144" t="s">
        <v>499</v>
      </c>
      <c r="J24" s="144" t="s">
        <v>499</v>
      </c>
      <c r="K24" s="144" t="s">
        <v>499</v>
      </c>
      <c r="L24" s="144" t="s">
        <v>499</v>
      </c>
      <c r="M24" s="144" t="s">
        <v>499</v>
      </c>
      <c r="N24" s="144" t="s">
        <v>499</v>
      </c>
      <c r="O24" s="144" t="s">
        <v>499</v>
      </c>
      <c r="P24" s="144" t="s">
        <v>499</v>
      </c>
      <c r="Q24" s="144" t="s">
        <v>499</v>
      </c>
      <c r="R24" s="144" t="s">
        <v>499</v>
      </c>
      <c r="S24" s="144" t="s">
        <v>499</v>
      </c>
      <c r="T24" s="144" t="s">
        <v>499</v>
      </c>
      <c r="U24" s="144" t="s">
        <v>499</v>
      </c>
      <c r="V24" s="144" t="s">
        <v>499</v>
      </c>
      <c r="W24" s="144" t="s">
        <v>499</v>
      </c>
      <c r="X24" s="144" t="s">
        <v>499</v>
      </c>
      <c r="Y24" s="144" t="s">
        <v>499</v>
      </c>
    </row>
    <row r="25" spans="1:25" s="78" customFormat="1" x14ac:dyDescent="0.2">
      <c r="A25" s="486" t="s">
        <v>499</v>
      </c>
      <c r="B25" s="142" t="s">
        <v>499</v>
      </c>
      <c r="C25" s="142" t="s">
        <v>499</v>
      </c>
      <c r="D25" s="142" t="s">
        <v>499</v>
      </c>
      <c r="E25" s="144" t="s">
        <v>499</v>
      </c>
      <c r="F25" s="144" t="s">
        <v>499</v>
      </c>
      <c r="G25" s="144" t="s">
        <v>499</v>
      </c>
      <c r="H25" s="144" t="s">
        <v>499</v>
      </c>
      <c r="I25" s="144" t="s">
        <v>499</v>
      </c>
      <c r="J25" s="144" t="s">
        <v>499</v>
      </c>
      <c r="K25" s="144" t="s">
        <v>499</v>
      </c>
      <c r="L25" s="144" t="s">
        <v>499</v>
      </c>
      <c r="M25" s="144" t="s">
        <v>499</v>
      </c>
      <c r="N25" s="144" t="s">
        <v>499</v>
      </c>
      <c r="O25" s="144" t="s">
        <v>499</v>
      </c>
      <c r="P25" s="144" t="s">
        <v>499</v>
      </c>
      <c r="Q25" s="144" t="s">
        <v>499</v>
      </c>
      <c r="R25" s="144" t="s">
        <v>499</v>
      </c>
      <c r="S25" s="144" t="s">
        <v>499</v>
      </c>
      <c r="T25" s="144" t="s">
        <v>499</v>
      </c>
      <c r="U25" s="144" t="s">
        <v>499</v>
      </c>
      <c r="V25" s="144" t="s">
        <v>499</v>
      </c>
      <c r="W25" s="144" t="s">
        <v>499</v>
      </c>
      <c r="X25" s="144" t="s">
        <v>499</v>
      </c>
      <c r="Y25" s="144" t="s">
        <v>499</v>
      </c>
    </row>
    <row r="26" spans="1:25" s="78" customFormat="1" x14ac:dyDescent="0.2">
      <c r="A26" s="486" t="s">
        <v>499</v>
      </c>
      <c r="B26" s="142" t="s">
        <v>499</v>
      </c>
      <c r="C26" s="142" t="s">
        <v>499</v>
      </c>
      <c r="D26" s="142" t="s">
        <v>499</v>
      </c>
      <c r="E26" s="144" t="s">
        <v>499</v>
      </c>
      <c r="F26" s="144" t="s">
        <v>499</v>
      </c>
      <c r="G26" s="144" t="s">
        <v>499</v>
      </c>
      <c r="H26" s="144" t="s">
        <v>499</v>
      </c>
      <c r="I26" s="144" t="s">
        <v>499</v>
      </c>
      <c r="J26" s="144" t="s">
        <v>499</v>
      </c>
      <c r="K26" s="144" t="s">
        <v>499</v>
      </c>
      <c r="L26" s="144" t="s">
        <v>499</v>
      </c>
      <c r="M26" s="144" t="s">
        <v>499</v>
      </c>
      <c r="N26" s="144" t="s">
        <v>499</v>
      </c>
      <c r="O26" s="144" t="s">
        <v>499</v>
      </c>
      <c r="P26" s="144" t="s">
        <v>499</v>
      </c>
      <c r="Q26" s="144" t="s">
        <v>499</v>
      </c>
      <c r="R26" s="144" t="s">
        <v>499</v>
      </c>
      <c r="S26" s="144" t="s">
        <v>499</v>
      </c>
      <c r="T26" s="144" t="s">
        <v>499</v>
      </c>
      <c r="U26" s="144" t="s">
        <v>499</v>
      </c>
      <c r="V26" s="144" t="s">
        <v>499</v>
      </c>
      <c r="W26" s="144" t="s">
        <v>499</v>
      </c>
      <c r="X26" s="144" t="s">
        <v>499</v>
      </c>
      <c r="Y26" s="144" t="s">
        <v>499</v>
      </c>
    </row>
    <row r="27" spans="1:25" s="78" customFormat="1" x14ac:dyDescent="0.2">
      <c r="A27" s="486" t="s">
        <v>499</v>
      </c>
      <c r="B27" s="142" t="s">
        <v>499</v>
      </c>
      <c r="C27" s="142" t="s">
        <v>499</v>
      </c>
      <c r="D27" s="142" t="s">
        <v>499</v>
      </c>
      <c r="E27" s="144" t="s">
        <v>499</v>
      </c>
      <c r="F27" s="144" t="s">
        <v>499</v>
      </c>
      <c r="G27" s="144" t="s">
        <v>499</v>
      </c>
      <c r="H27" s="144" t="s">
        <v>499</v>
      </c>
      <c r="I27" s="144" t="s">
        <v>499</v>
      </c>
      <c r="J27" s="144" t="s">
        <v>499</v>
      </c>
      <c r="K27" s="144" t="s">
        <v>499</v>
      </c>
      <c r="L27" s="144" t="s">
        <v>499</v>
      </c>
      <c r="M27" s="144" t="s">
        <v>499</v>
      </c>
      <c r="N27" s="144" t="s">
        <v>499</v>
      </c>
      <c r="O27" s="144" t="s">
        <v>499</v>
      </c>
      <c r="P27" s="144" t="s">
        <v>499</v>
      </c>
      <c r="Q27" s="144" t="s">
        <v>499</v>
      </c>
      <c r="R27" s="144" t="s">
        <v>499</v>
      </c>
      <c r="S27" s="144" t="s">
        <v>499</v>
      </c>
      <c r="T27" s="144" t="s">
        <v>499</v>
      </c>
      <c r="U27" s="144" t="s">
        <v>499</v>
      </c>
      <c r="V27" s="144" t="s">
        <v>499</v>
      </c>
      <c r="W27" s="144" t="s">
        <v>499</v>
      </c>
      <c r="X27" s="144" t="s">
        <v>499</v>
      </c>
      <c r="Y27" s="144" t="s">
        <v>499</v>
      </c>
    </row>
    <row r="28" spans="1:25" s="78" customFormat="1" x14ac:dyDescent="0.2">
      <c r="A28" s="486" t="s">
        <v>499</v>
      </c>
      <c r="B28" s="142" t="s">
        <v>499</v>
      </c>
      <c r="C28" s="142" t="s">
        <v>499</v>
      </c>
      <c r="D28" s="142" t="s">
        <v>499</v>
      </c>
      <c r="E28" s="144" t="s">
        <v>499</v>
      </c>
      <c r="F28" s="144" t="s">
        <v>499</v>
      </c>
      <c r="G28" s="144" t="s">
        <v>499</v>
      </c>
      <c r="H28" s="144" t="s">
        <v>499</v>
      </c>
      <c r="I28" s="144" t="s">
        <v>499</v>
      </c>
      <c r="J28" s="144" t="s">
        <v>499</v>
      </c>
      <c r="K28" s="144" t="s">
        <v>499</v>
      </c>
      <c r="L28" s="144" t="s">
        <v>499</v>
      </c>
      <c r="M28" s="144" t="s">
        <v>499</v>
      </c>
      <c r="N28" s="144" t="s">
        <v>499</v>
      </c>
      <c r="O28" s="144" t="s">
        <v>499</v>
      </c>
      <c r="P28" s="144" t="s">
        <v>499</v>
      </c>
      <c r="Q28" s="144" t="s">
        <v>499</v>
      </c>
      <c r="R28" s="144" t="s">
        <v>499</v>
      </c>
      <c r="S28" s="144" t="s">
        <v>499</v>
      </c>
      <c r="T28" s="144" t="s">
        <v>499</v>
      </c>
      <c r="U28" s="144" t="s">
        <v>499</v>
      </c>
      <c r="V28" s="144" t="s">
        <v>499</v>
      </c>
      <c r="W28" s="144" t="s">
        <v>499</v>
      </c>
      <c r="X28" s="144" t="s">
        <v>499</v>
      </c>
      <c r="Y28" s="144" t="s">
        <v>499</v>
      </c>
    </row>
    <row r="29" spans="1:25" s="78" customFormat="1" x14ac:dyDescent="0.2">
      <c r="A29" s="529" t="str">
        <f>"Anmerkungen. Datengrundlage: Volkshochschul-Statistik "&amp;Hilfswerte!B1&amp;"; Basis: "&amp;Tabelle1!$C$36&amp;" VHS."</f>
        <v>Anmerkungen. Datengrundlage: Volkshochschul-Statistik 2019; Basis: 869 VHS.</v>
      </c>
      <c r="B29" s="142"/>
      <c r="C29" s="142"/>
      <c r="D29" s="142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</row>
    <row r="30" spans="1:25" s="78" customFormat="1" x14ac:dyDescent="0.2">
      <c r="A30" s="486" t="s">
        <v>499</v>
      </c>
      <c r="B30" s="142"/>
      <c r="C30" s="142"/>
      <c r="D30" s="142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</row>
    <row r="31" spans="1:25" x14ac:dyDescent="0.2">
      <c r="A31" s="700" t="s">
        <v>515</v>
      </c>
      <c r="B31" s="700"/>
    </row>
    <row r="32" spans="1:25" x14ac:dyDescent="0.2">
      <c r="A32" s="700" t="s">
        <v>516</v>
      </c>
      <c r="B32" s="700"/>
      <c r="E32" s="702" t="s">
        <v>503</v>
      </c>
    </row>
    <row r="33" spans="1:2" x14ac:dyDescent="0.2">
      <c r="A33" s="703"/>
      <c r="B33" s="700"/>
    </row>
    <row r="34" spans="1:2" x14ac:dyDescent="0.2">
      <c r="A34" s="704" t="s">
        <v>517</v>
      </c>
      <c r="B34" s="700"/>
    </row>
  </sheetData>
  <mergeCells count="35">
    <mergeCell ref="W5:W6"/>
    <mergeCell ref="X5:X6"/>
    <mergeCell ref="Y5:Y6"/>
    <mergeCell ref="Q5:Q6"/>
    <mergeCell ref="R5:R6"/>
    <mergeCell ref="S5:S6"/>
    <mergeCell ref="T5:T6"/>
    <mergeCell ref="U5:U6"/>
    <mergeCell ref="V5:V6"/>
    <mergeCell ref="O5:O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2:A6"/>
    <mergeCell ref="B2:Y2"/>
    <mergeCell ref="B3:D4"/>
    <mergeCell ref="E3:Y3"/>
    <mergeCell ref="E4:G4"/>
    <mergeCell ref="H4:J4"/>
    <mergeCell ref="K4:M4"/>
    <mergeCell ref="N4:P4"/>
    <mergeCell ref="Q4:S4"/>
    <mergeCell ref="T4:V4"/>
    <mergeCell ref="P5:P6"/>
    <mergeCell ref="W4:Y4"/>
    <mergeCell ref="B5:B6"/>
    <mergeCell ref="C5:C6"/>
    <mergeCell ref="D5:D6"/>
    <mergeCell ref="E5:E6"/>
  </mergeCells>
  <hyperlinks>
    <hyperlink ref="A34" r:id="rId1" display="Publikation und Tabellen stehen unter der Lizenz CC BY-SA DEED 4.0." xr:uid="{10E0DC98-6C97-4828-B468-4597781C8902}"/>
    <hyperlink ref="E32" r:id="rId2" xr:uid="{B753A8C9-61E8-45BD-81B8-512955A48282}"/>
  </hyperlinks>
  <pageMargins left="0.7" right="0.7" top="0.78740157499999996" bottom="0.78740157499999996" header="0.3" footer="0.3"/>
  <pageSetup paperSize="9" scale="59" orientation="landscape" horizontalDpi="4294967295" verticalDpi="4294967295"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C95C-3990-4D0C-A52D-DE4BD2C12A14}">
  <dimension ref="A1:V85"/>
  <sheetViews>
    <sheetView view="pageBreakPreview" topLeftCell="A3" zoomScaleNormal="100" zoomScaleSheetLayoutView="100" workbookViewId="0">
      <selection activeCell="A34" sqref="A34"/>
    </sheetView>
  </sheetViews>
  <sheetFormatPr baseColWidth="10" defaultRowHeight="12.75" x14ac:dyDescent="0.2"/>
  <cols>
    <col min="1" max="1" width="7.85546875" customWidth="1"/>
    <col min="2" max="4" width="9.7109375" customWidth="1"/>
    <col min="5" max="5" width="7.85546875" customWidth="1"/>
    <col min="6" max="6" width="9" customWidth="1"/>
    <col min="7" max="8" width="7.85546875" customWidth="1"/>
    <col min="9" max="9" width="9" customWidth="1"/>
    <col min="10" max="11" width="7.85546875" customWidth="1"/>
    <col min="12" max="12" width="9" customWidth="1"/>
    <col min="13" max="14" width="7.85546875" customWidth="1"/>
    <col min="15" max="15" width="9" customWidth="1"/>
    <col min="16" max="17" width="7.85546875" customWidth="1"/>
    <col min="18" max="18" width="9" customWidth="1"/>
    <col min="19" max="20" width="7.85546875" customWidth="1"/>
    <col min="21" max="21" width="9" customWidth="1"/>
    <col min="22" max="22" width="7.85546875" customWidth="1"/>
  </cols>
  <sheetData>
    <row r="1" spans="1:22" ht="39.950000000000003" customHeight="1" thickBot="1" x14ac:dyDescent="0.25">
      <c r="A1" s="492" t="str">
        <f>"Tabelle 36: Zeitreihen V (Anteile der Kurse nach Kursmerkmalen) ab " &amp;A7</f>
        <v>Tabelle 36: Zeitreihen V (Anteile der Kurse nach Kursmerkmalen) ab 2018</v>
      </c>
      <c r="B1" s="493"/>
      <c r="C1" s="493"/>
      <c r="D1" s="493"/>
      <c r="E1" s="493"/>
      <c r="F1" s="493"/>
      <c r="G1" s="493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5"/>
    </row>
    <row r="2" spans="1:22" ht="42.75" customHeight="1" x14ac:dyDescent="0.2">
      <c r="A2" s="1179" t="s">
        <v>360</v>
      </c>
      <c r="B2" s="1108" t="s">
        <v>385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  <c r="R2" s="1108"/>
      <c r="S2" s="1108"/>
      <c r="T2" s="1108"/>
      <c r="U2" s="1108"/>
      <c r="V2" s="1110"/>
    </row>
    <row r="3" spans="1:22" ht="45" customHeight="1" x14ac:dyDescent="0.2">
      <c r="A3" s="1180"/>
      <c r="B3" s="1126" t="s">
        <v>28</v>
      </c>
      <c r="C3" s="1126"/>
      <c r="D3" s="1141"/>
      <c r="E3" s="1125" t="s">
        <v>462</v>
      </c>
      <c r="F3" s="1126"/>
      <c r="G3" s="1141"/>
      <c r="H3" s="1125" t="s">
        <v>463</v>
      </c>
      <c r="I3" s="1126"/>
      <c r="J3" s="1141"/>
      <c r="K3" s="1125" t="s">
        <v>464</v>
      </c>
      <c r="L3" s="1126"/>
      <c r="M3" s="1141"/>
      <c r="N3" s="1121" t="s">
        <v>465</v>
      </c>
      <c r="O3" s="1121"/>
      <c r="P3" s="1121"/>
      <c r="Q3" s="1121" t="s">
        <v>466</v>
      </c>
      <c r="R3" s="1121"/>
      <c r="S3" s="1121"/>
      <c r="T3" s="1125" t="s">
        <v>457</v>
      </c>
      <c r="U3" s="1126"/>
      <c r="V3" s="1177"/>
    </row>
    <row r="4" spans="1:22" ht="34.5" customHeight="1" x14ac:dyDescent="0.2">
      <c r="A4" s="1180"/>
      <c r="B4" s="1175"/>
      <c r="C4" s="1175"/>
      <c r="D4" s="1176"/>
      <c r="E4" s="1174"/>
      <c r="F4" s="1175"/>
      <c r="G4" s="1176"/>
      <c r="H4" s="1174"/>
      <c r="I4" s="1175"/>
      <c r="J4" s="1176"/>
      <c r="K4" s="1174"/>
      <c r="L4" s="1175"/>
      <c r="M4" s="1176"/>
      <c r="N4" s="1154"/>
      <c r="O4" s="1154"/>
      <c r="P4" s="1154"/>
      <c r="Q4" s="1154"/>
      <c r="R4" s="1154"/>
      <c r="S4" s="1154"/>
      <c r="T4" s="1148"/>
      <c r="U4" s="1170"/>
      <c r="V4" s="1178"/>
    </row>
    <row r="5" spans="1:22" ht="12.75" customHeight="1" x14ac:dyDescent="0.2">
      <c r="A5" s="1180"/>
      <c r="B5" s="1141" t="s">
        <v>6</v>
      </c>
      <c r="C5" s="1121" t="s">
        <v>44</v>
      </c>
      <c r="D5" s="1121" t="s">
        <v>23</v>
      </c>
      <c r="E5" s="1121" t="s">
        <v>383</v>
      </c>
      <c r="F5" s="1121" t="s">
        <v>411</v>
      </c>
      <c r="G5" s="1121" t="s">
        <v>410</v>
      </c>
      <c r="H5" s="1121" t="s">
        <v>383</v>
      </c>
      <c r="I5" s="1121" t="s">
        <v>411</v>
      </c>
      <c r="J5" s="1121" t="s">
        <v>410</v>
      </c>
      <c r="K5" s="1121" t="s">
        <v>383</v>
      </c>
      <c r="L5" s="1121" t="s">
        <v>411</v>
      </c>
      <c r="M5" s="1121" t="s">
        <v>410</v>
      </c>
      <c r="N5" s="1121" t="s">
        <v>383</v>
      </c>
      <c r="O5" s="1121" t="s">
        <v>411</v>
      </c>
      <c r="P5" s="1121" t="s">
        <v>410</v>
      </c>
      <c r="Q5" s="1121" t="s">
        <v>383</v>
      </c>
      <c r="R5" s="1121" t="s">
        <v>411</v>
      </c>
      <c r="S5" s="1121" t="s">
        <v>410</v>
      </c>
      <c r="T5" s="1121" t="s">
        <v>383</v>
      </c>
      <c r="U5" s="1121" t="s">
        <v>411</v>
      </c>
      <c r="V5" s="1123" t="s">
        <v>410</v>
      </c>
    </row>
    <row r="6" spans="1:22" ht="21.75" customHeight="1" x14ac:dyDescent="0.2">
      <c r="A6" s="1181"/>
      <c r="B6" s="1143"/>
      <c r="C6" s="1154"/>
      <c r="D6" s="1154"/>
      <c r="E6" s="1154"/>
      <c r="F6" s="1154"/>
      <c r="G6" s="1154"/>
      <c r="H6" s="1154"/>
      <c r="I6" s="1154"/>
      <c r="J6" s="1154"/>
      <c r="K6" s="1154"/>
      <c r="L6" s="1154"/>
      <c r="M6" s="1154"/>
      <c r="N6" s="1154"/>
      <c r="O6" s="1154"/>
      <c r="P6" s="1154"/>
      <c r="Q6" s="1154"/>
      <c r="R6" s="1154"/>
      <c r="S6" s="1154"/>
      <c r="T6" s="1154"/>
      <c r="U6" s="1154"/>
      <c r="V6" s="1146"/>
    </row>
    <row r="7" spans="1:22" s="78" customFormat="1" x14ac:dyDescent="0.2">
      <c r="A7" s="674">
        <v>2018</v>
      </c>
      <c r="B7" s="353">
        <v>552329</v>
      </c>
      <c r="C7" s="353">
        <v>16769067</v>
      </c>
      <c r="D7" s="353">
        <v>6117374</v>
      </c>
      <c r="E7" s="675">
        <v>3.5060000000000001E-2</v>
      </c>
      <c r="F7" s="496">
        <v>6.6390000000000005E-2</v>
      </c>
      <c r="G7" s="496">
        <v>3.2989999999999998E-2</v>
      </c>
      <c r="H7" s="496">
        <v>8.6129999999999998E-2</v>
      </c>
      <c r="I7" s="496">
        <v>9.1660000000000005E-2</v>
      </c>
      <c r="J7" s="496">
        <v>7.399E-2</v>
      </c>
      <c r="K7" s="496">
        <v>1.238E-2</v>
      </c>
      <c r="L7" s="496">
        <v>1.396E-2</v>
      </c>
      <c r="M7" s="496">
        <v>9.8200000000000006E-3</v>
      </c>
      <c r="N7" s="496">
        <v>7.1709999999999996E-2</v>
      </c>
      <c r="O7" s="496">
        <v>0.186</v>
      </c>
      <c r="P7" s="496">
        <v>8.1809999999999994E-2</v>
      </c>
      <c r="Q7" s="496">
        <v>2.4969999999999999E-2</v>
      </c>
      <c r="R7" s="496">
        <v>8.1170000000000006E-2</v>
      </c>
      <c r="S7" s="496">
        <v>2.776E-2</v>
      </c>
      <c r="T7" s="496">
        <v>6.5129999999999993E-2</v>
      </c>
      <c r="U7" s="496">
        <v>0.22531000000000001</v>
      </c>
      <c r="V7" s="497">
        <v>9.393E-2</v>
      </c>
    </row>
    <row r="8" spans="1:22" s="78" customFormat="1" x14ac:dyDescent="0.2">
      <c r="A8" s="489">
        <v>2019</v>
      </c>
      <c r="B8" s="142">
        <v>549810</v>
      </c>
      <c r="C8" s="142">
        <v>16021908</v>
      </c>
      <c r="D8" s="142">
        <v>6090058</v>
      </c>
      <c r="E8" s="143">
        <v>3.3279999999999997E-2</v>
      </c>
      <c r="F8" s="144">
        <v>6.2010000000000003E-2</v>
      </c>
      <c r="G8" s="144">
        <v>3.2390000000000002E-2</v>
      </c>
      <c r="H8" s="144">
        <v>0.13457</v>
      </c>
      <c r="I8" s="144">
        <v>0.15561</v>
      </c>
      <c r="J8" s="144">
        <v>0.11905</v>
      </c>
      <c r="K8" s="144">
        <v>1.7270000000000001E-2</v>
      </c>
      <c r="L8" s="144">
        <v>2.266E-2</v>
      </c>
      <c r="M8" s="144">
        <v>1.431E-2</v>
      </c>
      <c r="N8" s="144">
        <v>0.13938999999999999</v>
      </c>
      <c r="O8" s="144">
        <v>0.32005</v>
      </c>
      <c r="P8" s="144">
        <v>0.14551</v>
      </c>
      <c r="Q8" s="144">
        <v>2.0789999999999999E-2</v>
      </c>
      <c r="R8" s="144">
        <v>6.905E-2</v>
      </c>
      <c r="S8" s="144">
        <v>2.2270000000000002E-2</v>
      </c>
      <c r="T8" s="144">
        <v>5.5010000000000003E-2</v>
      </c>
      <c r="U8" s="144">
        <v>0.20135</v>
      </c>
      <c r="V8" s="317">
        <v>7.9149999999999998E-2</v>
      </c>
    </row>
    <row r="9" spans="1:22" s="78" customFormat="1" x14ac:dyDescent="0.2">
      <c r="A9" s="489" t="s">
        <v>499</v>
      </c>
      <c r="B9" s="142" t="s">
        <v>499</v>
      </c>
      <c r="C9" s="142" t="s">
        <v>499</v>
      </c>
      <c r="D9" s="142" t="s">
        <v>499</v>
      </c>
      <c r="E9" s="143"/>
      <c r="F9" s="144" t="s">
        <v>499</v>
      </c>
      <c r="G9" s="144" t="s">
        <v>499</v>
      </c>
      <c r="H9" s="144" t="s">
        <v>499</v>
      </c>
      <c r="I9" s="144" t="s">
        <v>499</v>
      </c>
      <c r="J9" s="144" t="s">
        <v>499</v>
      </c>
      <c r="K9" s="144" t="s">
        <v>499</v>
      </c>
      <c r="L9" s="144" t="s">
        <v>499</v>
      </c>
      <c r="M9" s="144" t="s">
        <v>499</v>
      </c>
      <c r="N9" s="144" t="s">
        <v>499</v>
      </c>
      <c r="O9" s="144" t="s">
        <v>499</v>
      </c>
      <c r="P9" s="144" t="s">
        <v>499</v>
      </c>
      <c r="Q9" s="144" t="s">
        <v>499</v>
      </c>
      <c r="R9" s="144" t="s">
        <v>499</v>
      </c>
      <c r="S9" s="144" t="s">
        <v>499</v>
      </c>
      <c r="T9" s="144" t="s">
        <v>499</v>
      </c>
      <c r="U9" s="144" t="s">
        <v>499</v>
      </c>
      <c r="V9" s="317" t="s">
        <v>499</v>
      </c>
    </row>
    <row r="10" spans="1:22" s="78" customFormat="1" x14ac:dyDescent="0.2">
      <c r="A10" s="489" t="s">
        <v>499</v>
      </c>
      <c r="B10" s="142" t="s">
        <v>499</v>
      </c>
      <c r="C10" s="142" t="s">
        <v>499</v>
      </c>
      <c r="D10" s="142" t="s">
        <v>499</v>
      </c>
      <c r="E10" s="143" t="s">
        <v>499</v>
      </c>
      <c r="F10" s="144" t="s">
        <v>499</v>
      </c>
      <c r="G10" s="144" t="s">
        <v>499</v>
      </c>
      <c r="H10" s="144" t="s">
        <v>499</v>
      </c>
      <c r="I10" s="144" t="s">
        <v>499</v>
      </c>
      <c r="J10" s="144" t="s">
        <v>499</v>
      </c>
      <c r="K10" s="144" t="s">
        <v>499</v>
      </c>
      <c r="L10" s="144" t="s">
        <v>499</v>
      </c>
      <c r="M10" s="144" t="s">
        <v>499</v>
      </c>
      <c r="N10" s="144" t="s">
        <v>499</v>
      </c>
      <c r="O10" s="144" t="s">
        <v>499</v>
      </c>
      <c r="P10" s="144" t="s">
        <v>499</v>
      </c>
      <c r="Q10" s="144" t="s">
        <v>499</v>
      </c>
      <c r="R10" s="144" t="s">
        <v>499</v>
      </c>
      <c r="S10" s="144" t="s">
        <v>499</v>
      </c>
      <c r="T10" s="144" t="s">
        <v>499</v>
      </c>
      <c r="U10" s="144" t="s">
        <v>499</v>
      </c>
      <c r="V10" s="317" t="s">
        <v>499</v>
      </c>
    </row>
    <row r="11" spans="1:22" s="78" customFormat="1" x14ac:dyDescent="0.2">
      <c r="A11" s="489" t="s">
        <v>499</v>
      </c>
      <c r="B11" s="142" t="s">
        <v>499</v>
      </c>
      <c r="C11" s="142" t="s">
        <v>499</v>
      </c>
      <c r="D11" s="142" t="s">
        <v>499</v>
      </c>
      <c r="E11" s="143" t="s">
        <v>499</v>
      </c>
      <c r="F11" s="144" t="s">
        <v>499</v>
      </c>
      <c r="G11" s="144" t="s">
        <v>499</v>
      </c>
      <c r="H11" s="144" t="s">
        <v>499</v>
      </c>
      <c r="I11" s="144" t="s">
        <v>499</v>
      </c>
      <c r="J11" s="144" t="s">
        <v>499</v>
      </c>
      <c r="K11" s="144" t="s">
        <v>499</v>
      </c>
      <c r="L11" s="144" t="s">
        <v>499</v>
      </c>
      <c r="M11" s="144" t="s">
        <v>499</v>
      </c>
      <c r="N11" s="144" t="s">
        <v>499</v>
      </c>
      <c r="O11" s="144" t="s">
        <v>499</v>
      </c>
      <c r="P11" s="144" t="s">
        <v>499</v>
      </c>
      <c r="Q11" s="144" t="s">
        <v>499</v>
      </c>
      <c r="R11" s="144" t="s">
        <v>499</v>
      </c>
      <c r="S11" s="144" t="s">
        <v>499</v>
      </c>
      <c r="T11" s="144" t="s">
        <v>499</v>
      </c>
      <c r="U11" s="144" t="s">
        <v>499</v>
      </c>
      <c r="V11" s="317" t="s">
        <v>499</v>
      </c>
    </row>
    <row r="12" spans="1:22" s="78" customFormat="1" x14ac:dyDescent="0.2">
      <c r="A12" s="489" t="s">
        <v>499</v>
      </c>
      <c r="B12" s="142" t="s">
        <v>499</v>
      </c>
      <c r="C12" s="142" t="s">
        <v>499</v>
      </c>
      <c r="D12" s="142" t="s">
        <v>499</v>
      </c>
      <c r="E12" s="143" t="s">
        <v>499</v>
      </c>
      <c r="F12" s="144" t="s">
        <v>499</v>
      </c>
      <c r="G12" s="144" t="s">
        <v>499</v>
      </c>
      <c r="H12" s="144" t="s">
        <v>499</v>
      </c>
      <c r="I12" s="144" t="s">
        <v>499</v>
      </c>
      <c r="J12" s="144" t="s">
        <v>499</v>
      </c>
      <c r="K12" s="144" t="s">
        <v>499</v>
      </c>
      <c r="L12" s="144" t="s">
        <v>499</v>
      </c>
      <c r="M12" s="144" t="s">
        <v>499</v>
      </c>
      <c r="N12" s="144" t="s">
        <v>499</v>
      </c>
      <c r="O12" s="144" t="s">
        <v>499</v>
      </c>
      <c r="P12" s="144" t="s">
        <v>499</v>
      </c>
      <c r="Q12" s="144" t="s">
        <v>499</v>
      </c>
      <c r="R12" s="144" t="s">
        <v>499</v>
      </c>
      <c r="S12" s="144" t="s">
        <v>499</v>
      </c>
      <c r="T12" s="144" t="s">
        <v>499</v>
      </c>
      <c r="U12" s="144" t="s">
        <v>499</v>
      </c>
      <c r="V12" s="317" t="s">
        <v>499</v>
      </c>
    </row>
    <row r="13" spans="1:22" s="78" customFormat="1" x14ac:dyDescent="0.2">
      <c r="A13" s="489" t="s">
        <v>499</v>
      </c>
      <c r="B13" s="142" t="s">
        <v>499</v>
      </c>
      <c r="C13" s="142" t="s">
        <v>499</v>
      </c>
      <c r="D13" s="142" t="s">
        <v>499</v>
      </c>
      <c r="E13" s="143" t="s">
        <v>499</v>
      </c>
      <c r="F13" s="144" t="s">
        <v>499</v>
      </c>
      <c r="G13" s="144" t="s">
        <v>499</v>
      </c>
      <c r="H13" s="144" t="s">
        <v>499</v>
      </c>
      <c r="I13" s="144" t="s">
        <v>499</v>
      </c>
      <c r="J13" s="144" t="s">
        <v>499</v>
      </c>
      <c r="K13" s="144" t="s">
        <v>499</v>
      </c>
      <c r="L13" s="144" t="s">
        <v>499</v>
      </c>
      <c r="M13" s="144" t="s">
        <v>499</v>
      </c>
      <c r="N13" s="144" t="s">
        <v>499</v>
      </c>
      <c r="O13" s="144" t="s">
        <v>499</v>
      </c>
      <c r="P13" s="144" t="s">
        <v>499</v>
      </c>
      <c r="Q13" s="144" t="s">
        <v>499</v>
      </c>
      <c r="R13" s="144" t="s">
        <v>499</v>
      </c>
      <c r="S13" s="144" t="s">
        <v>499</v>
      </c>
      <c r="T13" s="144" t="s">
        <v>499</v>
      </c>
      <c r="U13" s="144" t="s">
        <v>499</v>
      </c>
      <c r="V13" s="317" t="s">
        <v>499</v>
      </c>
    </row>
    <row r="14" spans="1:22" s="78" customFormat="1" x14ac:dyDescent="0.2">
      <c r="A14" s="489" t="s">
        <v>499</v>
      </c>
      <c r="B14" s="142" t="s">
        <v>499</v>
      </c>
      <c r="C14" s="142" t="s">
        <v>499</v>
      </c>
      <c r="D14" s="142" t="s">
        <v>499</v>
      </c>
      <c r="E14" s="143" t="s">
        <v>499</v>
      </c>
      <c r="F14" s="144" t="s">
        <v>499</v>
      </c>
      <c r="G14" s="144" t="s">
        <v>499</v>
      </c>
      <c r="H14" s="144" t="s">
        <v>499</v>
      </c>
      <c r="I14" s="144" t="s">
        <v>499</v>
      </c>
      <c r="J14" s="144" t="s">
        <v>499</v>
      </c>
      <c r="K14" s="144" t="s">
        <v>499</v>
      </c>
      <c r="L14" s="144" t="s">
        <v>499</v>
      </c>
      <c r="M14" s="144" t="s">
        <v>499</v>
      </c>
      <c r="N14" s="144" t="s">
        <v>499</v>
      </c>
      <c r="O14" s="144" t="s">
        <v>499</v>
      </c>
      <c r="P14" s="144" t="s">
        <v>499</v>
      </c>
      <c r="Q14" s="144" t="s">
        <v>499</v>
      </c>
      <c r="R14" s="144" t="s">
        <v>499</v>
      </c>
      <c r="S14" s="144" t="s">
        <v>499</v>
      </c>
      <c r="T14" s="144" t="s">
        <v>499</v>
      </c>
      <c r="U14" s="144" t="s">
        <v>499</v>
      </c>
      <c r="V14" s="317" t="s">
        <v>499</v>
      </c>
    </row>
    <row r="15" spans="1:22" s="78" customFormat="1" x14ac:dyDescent="0.2">
      <c r="A15" s="489" t="s">
        <v>499</v>
      </c>
      <c r="B15" s="142" t="s">
        <v>499</v>
      </c>
      <c r="C15" s="142" t="s">
        <v>499</v>
      </c>
      <c r="D15" s="142" t="s">
        <v>499</v>
      </c>
      <c r="E15" s="143" t="s">
        <v>499</v>
      </c>
      <c r="F15" s="144" t="s">
        <v>499</v>
      </c>
      <c r="G15" s="144" t="s">
        <v>499</v>
      </c>
      <c r="H15" s="144" t="s">
        <v>499</v>
      </c>
      <c r="I15" s="144" t="s">
        <v>499</v>
      </c>
      <c r="J15" s="144" t="s">
        <v>499</v>
      </c>
      <c r="K15" s="144" t="s">
        <v>499</v>
      </c>
      <c r="L15" s="144" t="s">
        <v>499</v>
      </c>
      <c r="M15" s="144" t="s">
        <v>499</v>
      </c>
      <c r="N15" s="144" t="s">
        <v>499</v>
      </c>
      <c r="O15" s="144" t="s">
        <v>499</v>
      </c>
      <c r="P15" s="144" t="s">
        <v>499</v>
      </c>
      <c r="Q15" s="144" t="s">
        <v>499</v>
      </c>
      <c r="R15" s="144" t="s">
        <v>499</v>
      </c>
      <c r="S15" s="144" t="s">
        <v>499</v>
      </c>
      <c r="T15" s="144" t="s">
        <v>499</v>
      </c>
      <c r="U15" s="144" t="s">
        <v>499</v>
      </c>
      <c r="V15" s="317" t="s">
        <v>499</v>
      </c>
    </row>
    <row r="16" spans="1:22" s="78" customFormat="1" x14ac:dyDescent="0.2">
      <c r="A16" s="489" t="s">
        <v>499</v>
      </c>
      <c r="B16" s="142" t="s">
        <v>499</v>
      </c>
      <c r="C16" s="142" t="s">
        <v>499</v>
      </c>
      <c r="D16" s="142" t="s">
        <v>499</v>
      </c>
      <c r="E16" s="143" t="s">
        <v>499</v>
      </c>
      <c r="F16" s="144" t="s">
        <v>499</v>
      </c>
      <c r="G16" s="144" t="s">
        <v>499</v>
      </c>
      <c r="H16" s="144" t="s">
        <v>499</v>
      </c>
      <c r="I16" s="144" t="s">
        <v>499</v>
      </c>
      <c r="J16" s="144" t="s">
        <v>499</v>
      </c>
      <c r="K16" s="144" t="s">
        <v>499</v>
      </c>
      <c r="L16" s="144" t="s">
        <v>499</v>
      </c>
      <c r="M16" s="144" t="s">
        <v>499</v>
      </c>
      <c r="N16" s="144" t="s">
        <v>499</v>
      </c>
      <c r="O16" s="144" t="s">
        <v>499</v>
      </c>
      <c r="P16" s="144" t="s">
        <v>499</v>
      </c>
      <c r="Q16" s="144" t="s">
        <v>499</v>
      </c>
      <c r="R16" s="144" t="s">
        <v>499</v>
      </c>
      <c r="S16" s="144" t="s">
        <v>499</v>
      </c>
      <c r="T16" s="144" t="s">
        <v>499</v>
      </c>
      <c r="U16" s="144" t="s">
        <v>499</v>
      </c>
      <c r="V16" s="317" t="s">
        <v>499</v>
      </c>
    </row>
    <row r="17" spans="1:22" s="78" customFormat="1" x14ac:dyDescent="0.2">
      <c r="A17" s="489" t="s">
        <v>499</v>
      </c>
      <c r="B17" s="142" t="s">
        <v>499</v>
      </c>
      <c r="C17" s="142" t="s">
        <v>499</v>
      </c>
      <c r="D17" s="142" t="s">
        <v>499</v>
      </c>
      <c r="E17" s="143" t="s">
        <v>499</v>
      </c>
      <c r="F17" s="144" t="s">
        <v>499</v>
      </c>
      <c r="G17" s="144" t="s">
        <v>499</v>
      </c>
      <c r="H17" s="144" t="s">
        <v>499</v>
      </c>
      <c r="I17" s="144" t="s">
        <v>499</v>
      </c>
      <c r="J17" s="144" t="s">
        <v>499</v>
      </c>
      <c r="K17" s="144" t="s">
        <v>499</v>
      </c>
      <c r="L17" s="144" t="s">
        <v>499</v>
      </c>
      <c r="M17" s="144" t="s">
        <v>499</v>
      </c>
      <c r="N17" s="144" t="s">
        <v>499</v>
      </c>
      <c r="O17" s="144" t="s">
        <v>499</v>
      </c>
      <c r="P17" s="144" t="s">
        <v>499</v>
      </c>
      <c r="Q17" s="144" t="s">
        <v>499</v>
      </c>
      <c r="R17" s="144" t="s">
        <v>499</v>
      </c>
      <c r="S17" s="144" t="s">
        <v>499</v>
      </c>
      <c r="T17" s="144" t="s">
        <v>499</v>
      </c>
      <c r="U17" s="144" t="s">
        <v>499</v>
      </c>
      <c r="V17" s="317" t="s">
        <v>499</v>
      </c>
    </row>
    <row r="18" spans="1:22" s="78" customFormat="1" x14ac:dyDescent="0.2">
      <c r="A18" s="489" t="s">
        <v>499</v>
      </c>
      <c r="B18" s="142" t="s">
        <v>499</v>
      </c>
      <c r="C18" s="142" t="s">
        <v>499</v>
      </c>
      <c r="D18" s="142" t="s">
        <v>499</v>
      </c>
      <c r="E18" s="143" t="s">
        <v>499</v>
      </c>
      <c r="F18" s="144" t="s">
        <v>499</v>
      </c>
      <c r="G18" s="144" t="s">
        <v>499</v>
      </c>
      <c r="H18" s="144" t="s">
        <v>499</v>
      </c>
      <c r="I18" s="144" t="s">
        <v>499</v>
      </c>
      <c r="J18" s="144" t="s">
        <v>499</v>
      </c>
      <c r="K18" s="144" t="s">
        <v>499</v>
      </c>
      <c r="L18" s="144" t="s">
        <v>499</v>
      </c>
      <c r="M18" s="144" t="s">
        <v>499</v>
      </c>
      <c r="N18" s="144" t="s">
        <v>499</v>
      </c>
      <c r="O18" s="144" t="s">
        <v>499</v>
      </c>
      <c r="P18" s="144" t="s">
        <v>499</v>
      </c>
      <c r="Q18" s="144" t="s">
        <v>499</v>
      </c>
      <c r="R18" s="144" t="s">
        <v>499</v>
      </c>
      <c r="S18" s="144" t="s">
        <v>499</v>
      </c>
      <c r="T18" s="144" t="s">
        <v>499</v>
      </c>
      <c r="U18" s="144" t="s">
        <v>499</v>
      </c>
      <c r="V18" s="317" t="s">
        <v>499</v>
      </c>
    </row>
    <row r="19" spans="1:22" s="78" customFormat="1" x14ac:dyDescent="0.2">
      <c r="A19" s="489" t="s">
        <v>499</v>
      </c>
      <c r="B19" s="142" t="s">
        <v>499</v>
      </c>
      <c r="C19" s="142" t="s">
        <v>499</v>
      </c>
      <c r="D19" s="142" t="s">
        <v>499</v>
      </c>
      <c r="E19" s="143" t="s">
        <v>499</v>
      </c>
      <c r="F19" s="144" t="s">
        <v>499</v>
      </c>
      <c r="G19" s="144" t="s">
        <v>499</v>
      </c>
      <c r="H19" s="144" t="s">
        <v>499</v>
      </c>
      <c r="I19" s="144" t="s">
        <v>499</v>
      </c>
      <c r="J19" s="144" t="s">
        <v>499</v>
      </c>
      <c r="K19" s="144" t="s">
        <v>499</v>
      </c>
      <c r="L19" s="144" t="s">
        <v>499</v>
      </c>
      <c r="M19" s="144" t="s">
        <v>499</v>
      </c>
      <c r="N19" s="144" t="s">
        <v>499</v>
      </c>
      <c r="O19" s="144" t="s">
        <v>499</v>
      </c>
      <c r="P19" s="144" t="s">
        <v>499</v>
      </c>
      <c r="Q19" s="144" t="s">
        <v>499</v>
      </c>
      <c r="R19" s="144" t="s">
        <v>499</v>
      </c>
      <c r="S19" s="144" t="s">
        <v>499</v>
      </c>
      <c r="T19" s="144" t="s">
        <v>499</v>
      </c>
      <c r="U19" s="144" t="s">
        <v>499</v>
      </c>
      <c r="V19" s="317" t="s">
        <v>499</v>
      </c>
    </row>
    <row r="20" spans="1:22" s="78" customFormat="1" x14ac:dyDescent="0.2">
      <c r="A20" s="489" t="s">
        <v>499</v>
      </c>
      <c r="B20" s="142" t="s">
        <v>499</v>
      </c>
      <c r="C20" s="142" t="s">
        <v>499</v>
      </c>
      <c r="D20" s="142" t="s">
        <v>499</v>
      </c>
      <c r="E20" s="143" t="s">
        <v>499</v>
      </c>
      <c r="F20" s="144" t="s">
        <v>499</v>
      </c>
      <c r="G20" s="144" t="s">
        <v>499</v>
      </c>
      <c r="H20" s="144" t="s">
        <v>499</v>
      </c>
      <c r="I20" s="144" t="s">
        <v>499</v>
      </c>
      <c r="J20" s="144" t="s">
        <v>499</v>
      </c>
      <c r="K20" s="144" t="s">
        <v>499</v>
      </c>
      <c r="L20" s="144" t="s">
        <v>499</v>
      </c>
      <c r="M20" s="144" t="s">
        <v>499</v>
      </c>
      <c r="N20" s="144" t="s">
        <v>499</v>
      </c>
      <c r="O20" s="144" t="s">
        <v>499</v>
      </c>
      <c r="P20" s="144" t="s">
        <v>499</v>
      </c>
      <c r="Q20" s="144" t="s">
        <v>499</v>
      </c>
      <c r="R20" s="144" t="s">
        <v>499</v>
      </c>
      <c r="S20" s="144" t="s">
        <v>499</v>
      </c>
      <c r="T20" s="144" t="s">
        <v>499</v>
      </c>
      <c r="U20" s="144" t="s">
        <v>499</v>
      </c>
      <c r="V20" s="317" t="s">
        <v>499</v>
      </c>
    </row>
    <row r="21" spans="1:22" s="78" customFormat="1" x14ac:dyDescent="0.2">
      <c r="A21" s="489" t="s">
        <v>499</v>
      </c>
      <c r="B21" s="142" t="s">
        <v>499</v>
      </c>
      <c r="C21" s="142" t="s">
        <v>499</v>
      </c>
      <c r="D21" s="142" t="s">
        <v>499</v>
      </c>
      <c r="E21" s="143" t="s">
        <v>499</v>
      </c>
      <c r="F21" s="144" t="s">
        <v>499</v>
      </c>
      <c r="G21" s="144" t="s">
        <v>499</v>
      </c>
      <c r="H21" s="144" t="s">
        <v>499</v>
      </c>
      <c r="I21" s="144" t="s">
        <v>499</v>
      </c>
      <c r="J21" s="144" t="s">
        <v>499</v>
      </c>
      <c r="K21" s="144" t="s">
        <v>499</v>
      </c>
      <c r="L21" s="144" t="s">
        <v>499</v>
      </c>
      <c r="M21" s="144" t="s">
        <v>499</v>
      </c>
      <c r="N21" s="144" t="s">
        <v>499</v>
      </c>
      <c r="O21" s="144" t="s">
        <v>499</v>
      </c>
      <c r="P21" s="144" t="s">
        <v>499</v>
      </c>
      <c r="Q21" s="144" t="s">
        <v>499</v>
      </c>
      <c r="R21" s="144" t="s">
        <v>499</v>
      </c>
      <c r="S21" s="144" t="s">
        <v>499</v>
      </c>
      <c r="T21" s="144" t="s">
        <v>499</v>
      </c>
      <c r="U21" s="144" t="s">
        <v>499</v>
      </c>
      <c r="V21" s="317" t="s">
        <v>499</v>
      </c>
    </row>
    <row r="22" spans="1:22" s="78" customFormat="1" x14ac:dyDescent="0.2">
      <c r="A22" s="489" t="s">
        <v>499</v>
      </c>
      <c r="B22" s="142" t="s">
        <v>499</v>
      </c>
      <c r="C22" s="142" t="s">
        <v>499</v>
      </c>
      <c r="D22" s="142" t="s">
        <v>499</v>
      </c>
      <c r="E22" s="143" t="s">
        <v>499</v>
      </c>
      <c r="F22" s="144" t="s">
        <v>499</v>
      </c>
      <c r="G22" s="144" t="s">
        <v>499</v>
      </c>
      <c r="H22" s="144" t="s">
        <v>499</v>
      </c>
      <c r="I22" s="144" t="s">
        <v>499</v>
      </c>
      <c r="J22" s="144" t="s">
        <v>499</v>
      </c>
      <c r="K22" s="144" t="s">
        <v>499</v>
      </c>
      <c r="L22" s="144" t="s">
        <v>499</v>
      </c>
      <c r="M22" s="144" t="s">
        <v>499</v>
      </c>
      <c r="N22" s="144" t="s">
        <v>499</v>
      </c>
      <c r="O22" s="144" t="s">
        <v>499</v>
      </c>
      <c r="P22" s="144" t="s">
        <v>499</v>
      </c>
      <c r="Q22" s="144" t="s">
        <v>499</v>
      </c>
      <c r="R22" s="144" t="s">
        <v>499</v>
      </c>
      <c r="S22" s="144" t="s">
        <v>499</v>
      </c>
      <c r="T22" s="144" t="s">
        <v>499</v>
      </c>
      <c r="U22" s="144" t="s">
        <v>499</v>
      </c>
      <c r="V22" s="317" t="s">
        <v>499</v>
      </c>
    </row>
    <row r="23" spans="1:22" s="78" customFormat="1" x14ac:dyDescent="0.2">
      <c r="A23" s="489" t="s">
        <v>499</v>
      </c>
      <c r="B23" s="142" t="s">
        <v>499</v>
      </c>
      <c r="C23" s="142" t="s">
        <v>499</v>
      </c>
      <c r="D23" s="142" t="s">
        <v>499</v>
      </c>
      <c r="E23" s="143" t="s">
        <v>499</v>
      </c>
      <c r="F23" s="144" t="s">
        <v>499</v>
      </c>
      <c r="G23" s="144" t="s">
        <v>499</v>
      </c>
      <c r="H23" s="144" t="s">
        <v>499</v>
      </c>
      <c r="I23" s="144" t="s">
        <v>499</v>
      </c>
      <c r="J23" s="144" t="s">
        <v>499</v>
      </c>
      <c r="K23" s="144" t="s">
        <v>499</v>
      </c>
      <c r="L23" s="144" t="s">
        <v>499</v>
      </c>
      <c r="M23" s="144" t="s">
        <v>499</v>
      </c>
      <c r="N23" s="144" t="s">
        <v>499</v>
      </c>
      <c r="O23" s="144" t="s">
        <v>499</v>
      </c>
      <c r="P23" s="144" t="s">
        <v>499</v>
      </c>
      <c r="Q23" s="144" t="s">
        <v>499</v>
      </c>
      <c r="R23" s="144" t="s">
        <v>499</v>
      </c>
      <c r="S23" s="144" t="s">
        <v>499</v>
      </c>
      <c r="T23" s="144" t="s">
        <v>499</v>
      </c>
      <c r="U23" s="144" t="s">
        <v>499</v>
      </c>
      <c r="V23" s="317" t="s">
        <v>499</v>
      </c>
    </row>
    <row r="24" spans="1:22" s="78" customFormat="1" x14ac:dyDescent="0.2">
      <c r="A24" s="489" t="s">
        <v>499</v>
      </c>
      <c r="B24" s="142" t="s">
        <v>499</v>
      </c>
      <c r="C24" s="142" t="s">
        <v>499</v>
      </c>
      <c r="D24" s="142" t="s">
        <v>499</v>
      </c>
      <c r="E24" s="143" t="s">
        <v>499</v>
      </c>
      <c r="F24" s="144" t="s">
        <v>499</v>
      </c>
      <c r="G24" s="144" t="s">
        <v>499</v>
      </c>
      <c r="H24" s="144" t="s">
        <v>499</v>
      </c>
      <c r="I24" s="144" t="s">
        <v>499</v>
      </c>
      <c r="J24" s="144" t="s">
        <v>499</v>
      </c>
      <c r="K24" s="144" t="s">
        <v>499</v>
      </c>
      <c r="L24" s="144" t="s">
        <v>499</v>
      </c>
      <c r="M24" s="144" t="s">
        <v>499</v>
      </c>
      <c r="N24" s="144" t="s">
        <v>499</v>
      </c>
      <c r="O24" s="144" t="s">
        <v>499</v>
      </c>
      <c r="P24" s="144" t="s">
        <v>499</v>
      </c>
      <c r="Q24" s="144" t="s">
        <v>499</v>
      </c>
      <c r="R24" s="144" t="s">
        <v>499</v>
      </c>
      <c r="S24" s="144" t="s">
        <v>499</v>
      </c>
      <c r="T24" s="144" t="s">
        <v>499</v>
      </c>
      <c r="U24" s="144" t="s">
        <v>499</v>
      </c>
      <c r="V24" s="317" t="s">
        <v>499</v>
      </c>
    </row>
    <row r="25" spans="1:22" s="78" customFormat="1" x14ac:dyDescent="0.2">
      <c r="A25" s="489" t="s">
        <v>499</v>
      </c>
      <c r="B25" s="142" t="s">
        <v>499</v>
      </c>
      <c r="C25" s="142" t="s">
        <v>499</v>
      </c>
      <c r="D25" s="142" t="s">
        <v>499</v>
      </c>
      <c r="E25" s="143" t="s">
        <v>499</v>
      </c>
      <c r="F25" s="144" t="s">
        <v>499</v>
      </c>
      <c r="G25" s="144" t="s">
        <v>499</v>
      </c>
      <c r="H25" s="144" t="s">
        <v>499</v>
      </c>
      <c r="I25" s="144" t="s">
        <v>499</v>
      </c>
      <c r="J25" s="144" t="s">
        <v>499</v>
      </c>
      <c r="K25" s="144" t="s">
        <v>499</v>
      </c>
      <c r="L25" s="144" t="s">
        <v>499</v>
      </c>
      <c r="M25" s="144" t="s">
        <v>499</v>
      </c>
      <c r="N25" s="144" t="s">
        <v>499</v>
      </c>
      <c r="O25" s="144" t="s">
        <v>499</v>
      </c>
      <c r="P25" s="144" t="s">
        <v>499</v>
      </c>
      <c r="Q25" s="144" t="s">
        <v>499</v>
      </c>
      <c r="R25" s="144" t="s">
        <v>499</v>
      </c>
      <c r="S25" s="144" t="s">
        <v>499</v>
      </c>
      <c r="T25" s="144" t="s">
        <v>499</v>
      </c>
      <c r="U25" s="144" t="s">
        <v>499</v>
      </c>
      <c r="V25" s="317" t="s">
        <v>499</v>
      </c>
    </row>
    <row r="26" spans="1:22" s="78" customFormat="1" x14ac:dyDescent="0.2">
      <c r="A26" s="489" t="s">
        <v>499</v>
      </c>
      <c r="B26" s="142" t="s">
        <v>499</v>
      </c>
      <c r="C26" s="142" t="s">
        <v>499</v>
      </c>
      <c r="D26" s="142" t="s">
        <v>499</v>
      </c>
      <c r="E26" s="143" t="s">
        <v>499</v>
      </c>
      <c r="F26" s="144" t="s">
        <v>499</v>
      </c>
      <c r="G26" s="144" t="s">
        <v>499</v>
      </c>
      <c r="H26" s="144" t="s">
        <v>499</v>
      </c>
      <c r="I26" s="144" t="s">
        <v>499</v>
      </c>
      <c r="J26" s="144" t="s">
        <v>499</v>
      </c>
      <c r="K26" s="144" t="s">
        <v>499</v>
      </c>
      <c r="L26" s="144" t="s">
        <v>499</v>
      </c>
      <c r="M26" s="144" t="s">
        <v>499</v>
      </c>
      <c r="N26" s="144" t="s">
        <v>499</v>
      </c>
      <c r="O26" s="144" t="s">
        <v>499</v>
      </c>
      <c r="P26" s="144" t="s">
        <v>499</v>
      </c>
      <c r="Q26" s="144" t="s">
        <v>499</v>
      </c>
      <c r="R26" s="144" t="s">
        <v>499</v>
      </c>
      <c r="S26" s="144" t="s">
        <v>499</v>
      </c>
      <c r="T26" s="144" t="s">
        <v>499</v>
      </c>
      <c r="U26" s="144" t="s">
        <v>499</v>
      </c>
      <c r="V26" s="317" t="s">
        <v>499</v>
      </c>
    </row>
    <row r="27" spans="1:22" s="78" customFormat="1" x14ac:dyDescent="0.2">
      <c r="A27" s="489" t="s">
        <v>499</v>
      </c>
      <c r="B27" s="142" t="s">
        <v>499</v>
      </c>
      <c r="C27" s="142" t="s">
        <v>499</v>
      </c>
      <c r="D27" s="142" t="s">
        <v>499</v>
      </c>
      <c r="E27" s="143" t="s">
        <v>499</v>
      </c>
      <c r="F27" s="144" t="s">
        <v>499</v>
      </c>
      <c r="G27" s="144" t="s">
        <v>499</v>
      </c>
      <c r="H27" s="144" t="s">
        <v>499</v>
      </c>
      <c r="I27" s="144" t="s">
        <v>499</v>
      </c>
      <c r="J27" s="144" t="s">
        <v>499</v>
      </c>
      <c r="K27" s="144" t="s">
        <v>499</v>
      </c>
      <c r="L27" s="144" t="s">
        <v>499</v>
      </c>
      <c r="M27" s="144" t="s">
        <v>499</v>
      </c>
      <c r="N27" s="144" t="s">
        <v>499</v>
      </c>
      <c r="O27" s="144" t="s">
        <v>499</v>
      </c>
      <c r="P27" s="144" t="s">
        <v>499</v>
      </c>
      <c r="Q27" s="144" t="s">
        <v>499</v>
      </c>
      <c r="R27" s="144" t="s">
        <v>499</v>
      </c>
      <c r="S27" s="144" t="s">
        <v>499</v>
      </c>
      <c r="T27" s="144" t="s">
        <v>499</v>
      </c>
      <c r="U27" s="144" t="s">
        <v>499</v>
      </c>
      <c r="V27" s="317" t="s">
        <v>499</v>
      </c>
    </row>
    <row r="28" spans="1:22" s="78" customFormat="1" x14ac:dyDescent="0.2">
      <c r="A28" s="486" t="s">
        <v>499</v>
      </c>
      <c r="B28" s="490" t="s">
        <v>499</v>
      </c>
      <c r="C28" s="490" t="s">
        <v>499</v>
      </c>
      <c r="D28" s="490" t="s">
        <v>499</v>
      </c>
      <c r="E28" s="490" t="s">
        <v>499</v>
      </c>
      <c r="F28" s="490" t="s">
        <v>499</v>
      </c>
      <c r="G28" s="490" t="s">
        <v>499</v>
      </c>
      <c r="H28" s="490" t="s">
        <v>499</v>
      </c>
      <c r="I28" s="490" t="s">
        <v>499</v>
      </c>
      <c r="J28" s="490" t="s">
        <v>499</v>
      </c>
      <c r="K28" s="490" t="s">
        <v>499</v>
      </c>
      <c r="L28" s="490" t="s">
        <v>499</v>
      </c>
      <c r="M28" s="490" t="s">
        <v>499</v>
      </c>
      <c r="N28" s="144" t="s">
        <v>499</v>
      </c>
      <c r="O28" s="144" t="s">
        <v>499</v>
      </c>
      <c r="P28" s="144" t="s">
        <v>499</v>
      </c>
      <c r="Q28" s="144" t="s">
        <v>499</v>
      </c>
      <c r="R28" s="144" t="s">
        <v>499</v>
      </c>
      <c r="S28" s="144" t="s">
        <v>499</v>
      </c>
      <c r="T28" s="144" t="s">
        <v>499</v>
      </c>
      <c r="U28" s="144" t="s">
        <v>499</v>
      </c>
      <c r="V28" s="144" t="s">
        <v>499</v>
      </c>
    </row>
    <row r="29" spans="1:22" s="78" customFormat="1" x14ac:dyDescent="0.2">
      <c r="A29" s="529" t="str">
        <f>"Anmerkungen. Datengrundlage: Volkshochschul-Statistik "&amp;Hilfswerte!B1&amp;"; Basis: "&amp;Tabelle1!$C$36&amp;" VHS."</f>
        <v>Anmerkungen. Datengrundlage: Volkshochschul-Statistik 2019; Basis: 869 VHS.</v>
      </c>
      <c r="B29" s="142"/>
      <c r="C29" s="142"/>
      <c r="D29" s="142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</row>
    <row r="30" spans="1:22" s="78" customFormat="1" x14ac:dyDescent="0.2">
      <c r="A30" s="486"/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144"/>
      <c r="O30" s="144"/>
      <c r="P30" s="144"/>
      <c r="Q30" s="144"/>
      <c r="R30" s="144"/>
      <c r="S30" s="144"/>
      <c r="T30" s="144"/>
      <c r="U30" s="144"/>
      <c r="V30" s="144"/>
    </row>
    <row r="31" spans="1:22" s="78" customFormat="1" x14ac:dyDescent="0.2">
      <c r="A31" s="700" t="s">
        <v>515</v>
      </c>
      <c r="B31" s="700"/>
      <c r="C31" s="142"/>
      <c r="D31" s="142"/>
      <c r="E31" s="143"/>
      <c r="F31" s="144"/>
      <c r="G31" s="144"/>
      <c r="H31" s="144"/>
      <c r="I31" s="144"/>
      <c r="J31" s="144"/>
      <c r="K31" s="144"/>
      <c r="L31" s="144"/>
      <c r="M31" s="144"/>
    </row>
    <row r="32" spans="1:22" s="78" customFormat="1" x14ac:dyDescent="0.2">
      <c r="A32" s="700" t="s">
        <v>516</v>
      </c>
      <c r="B32" s="700"/>
      <c r="C32" s="490"/>
      <c r="D32" s="490"/>
      <c r="E32" s="702" t="s">
        <v>503</v>
      </c>
      <c r="F32" s="490"/>
      <c r="G32" s="490"/>
      <c r="H32" s="490"/>
      <c r="I32" s="490"/>
      <c r="J32" s="490"/>
      <c r="K32" s="490"/>
      <c r="L32" s="490"/>
      <c r="M32" s="490"/>
    </row>
    <row r="33" spans="1:14" s="78" customFormat="1" x14ac:dyDescent="0.2">
      <c r="A33" s="703"/>
      <c r="B33" s="700"/>
      <c r="C33" s="142"/>
      <c r="D33" s="142"/>
      <c r="E33" s="143"/>
      <c r="F33" s="144"/>
      <c r="G33" s="144"/>
      <c r="H33" s="144"/>
      <c r="I33" s="144"/>
      <c r="J33" s="144"/>
      <c r="K33" s="144"/>
      <c r="L33" s="144"/>
      <c r="M33" s="144"/>
    </row>
    <row r="34" spans="1:14" s="78" customFormat="1" x14ac:dyDescent="0.2">
      <c r="A34" s="704" t="s">
        <v>517</v>
      </c>
      <c r="B34" s="70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</row>
    <row r="35" spans="1:14" s="78" customFormat="1" x14ac:dyDescent="0.2">
      <c r="A35" s="486" t="s">
        <v>499</v>
      </c>
      <c r="B35" s="142"/>
      <c r="C35" s="142"/>
      <c r="D35" s="142"/>
      <c r="E35" s="142"/>
      <c r="F35" s="144"/>
      <c r="G35" s="144"/>
      <c r="H35" s="144"/>
      <c r="I35" s="144"/>
      <c r="J35" s="144"/>
      <c r="K35" s="144"/>
      <c r="L35" s="144"/>
      <c r="M35" s="144"/>
    </row>
    <row r="36" spans="1:14" s="78" customFormat="1" x14ac:dyDescent="0.2">
      <c r="A36" s="486" t="s">
        <v>499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</row>
    <row r="37" spans="1:14" s="78" customFormat="1" x14ac:dyDescent="0.2">
      <c r="A37" s="486" t="s">
        <v>499</v>
      </c>
      <c r="B37" s="142"/>
      <c r="C37" s="142"/>
      <c r="D37" s="142"/>
      <c r="E37" s="143"/>
      <c r="F37" s="144"/>
      <c r="G37" s="144"/>
      <c r="H37" s="144"/>
      <c r="I37" s="144"/>
      <c r="J37" s="144"/>
      <c r="K37" s="144"/>
      <c r="L37" s="144"/>
      <c r="M37" s="144"/>
    </row>
    <row r="38" spans="1:14" s="78" customFormat="1" x14ac:dyDescent="0.2">
      <c r="A38" s="486" t="s">
        <v>499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0"/>
    </row>
    <row r="39" spans="1:14" s="78" customFormat="1" x14ac:dyDescent="0.2">
      <c r="A39" s="486" t="s">
        <v>499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0"/>
    </row>
    <row r="40" spans="1:14" s="78" customFormat="1" x14ac:dyDescent="0.2">
      <c r="A40" s="486" t="s">
        <v>499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0"/>
    </row>
    <row r="41" spans="1:14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</sheetData>
  <mergeCells count="30">
    <mergeCell ref="S5:S6"/>
    <mergeCell ref="T5:T6"/>
    <mergeCell ref="A2:A6"/>
    <mergeCell ref="B2:V2"/>
    <mergeCell ref="B3:D4"/>
    <mergeCell ref="E3:G4"/>
    <mergeCell ref="H3:J4"/>
    <mergeCell ref="M5:M6"/>
    <mergeCell ref="U5:U6"/>
    <mergeCell ref="V5:V6"/>
    <mergeCell ref="O5:O6"/>
    <mergeCell ref="P5:P6"/>
    <mergeCell ref="F5:F6"/>
    <mergeCell ref="H5:H6"/>
    <mergeCell ref="K3:M4"/>
    <mergeCell ref="N3:P4"/>
    <mergeCell ref="Q3:S4"/>
    <mergeCell ref="T3:V4"/>
    <mergeCell ref="B5:B6"/>
    <mergeCell ref="N5:N6"/>
    <mergeCell ref="C5:C6"/>
    <mergeCell ref="D5:D6"/>
    <mergeCell ref="E5:E6"/>
    <mergeCell ref="I5:I6"/>
    <mergeCell ref="J5:J6"/>
    <mergeCell ref="K5:K6"/>
    <mergeCell ref="L5:L6"/>
    <mergeCell ref="G5:G6"/>
    <mergeCell ref="Q5:Q6"/>
    <mergeCell ref="R5:R6"/>
  </mergeCells>
  <hyperlinks>
    <hyperlink ref="A34" r:id="rId1" display="Publikation und Tabellen stehen unter der Lizenz CC BY-SA DEED 4.0." xr:uid="{B1663874-64C6-45C4-BDCF-A88EC26438BC}"/>
    <hyperlink ref="E32" r:id="rId2" xr:uid="{D30E926A-85A8-4DFE-9AB3-ACB5DDBB1651}"/>
  </hyperlinks>
  <pageMargins left="0.7" right="0.7" top="0.78740157499999996" bottom="0.78740157499999996" header="0.3" footer="0.3"/>
  <pageSetup paperSize="9" scale="68" orientation="landscape" horizontalDpi="4294967295" verticalDpi="4294967295"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6A13-10E4-4C86-A0CA-543843831451}">
  <dimension ref="A1:K40"/>
  <sheetViews>
    <sheetView view="pageBreakPreview" zoomScaleNormal="100" zoomScaleSheetLayoutView="100" workbookViewId="0">
      <selection activeCell="B44" sqref="B44"/>
    </sheetView>
  </sheetViews>
  <sheetFormatPr baseColWidth="10" defaultRowHeight="12.75" x14ac:dyDescent="0.2"/>
  <cols>
    <col min="1" max="10" width="11.42578125" style="506"/>
    <col min="11" max="11" width="8.85546875" style="506" customWidth="1"/>
    <col min="12" max="16384" width="11.42578125" style="506"/>
  </cols>
  <sheetData>
    <row r="1" spans="1:11" ht="39.950000000000003" customHeight="1" x14ac:dyDescent="0.2">
      <c r="A1" s="1182" t="str">
        <f>"Abbildung 10.
Kursbelegungen nach Geschlecht und Programmbereichen "&amp;Hilfswerte!B1</f>
        <v>Abbildung 10.
Kursbelegungen nach Geschlecht und Programmbereichen 2019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</row>
    <row r="2" spans="1:11" x14ac:dyDescent="0.2">
      <c r="A2" s="510"/>
    </row>
    <row r="32" spans="1:8" x14ac:dyDescent="0.2">
      <c r="A32" s="530" t="str">
        <f>"Anmerkungen. Datengrundlage: Volkshochschul-Statistik "&amp;Hilfswerte!B1&amp;"; Basis: "&amp;Tabelle1!$C$36&amp;" VHS " &amp; "(Tabelle 9);"</f>
        <v>Anmerkungen. Datengrundlage: Volkshochschul-Statistik 2019; Basis: 869 VHS (Tabelle 9);</v>
      </c>
      <c r="B32" s="530"/>
      <c r="C32" s="530"/>
      <c r="D32" s="530"/>
      <c r="E32" s="530"/>
      <c r="F32" s="530"/>
      <c r="G32" s="530"/>
      <c r="H32" s="530"/>
    </row>
    <row r="33" spans="1:9" x14ac:dyDescent="0.2">
      <c r="A33" s="506" t="s">
        <v>472</v>
      </c>
    </row>
    <row r="36" spans="1:9" x14ac:dyDescent="0.2">
      <c r="A36" s="508" t="s">
        <v>425</v>
      </c>
    </row>
    <row r="37" spans="1:9" x14ac:dyDescent="0.2">
      <c r="A37" s="508" t="s">
        <v>420</v>
      </c>
    </row>
    <row r="38" spans="1:9" ht="96" x14ac:dyDescent="0.2">
      <c r="A38" s="517" t="s">
        <v>360</v>
      </c>
      <c r="B38" s="511" t="s">
        <v>113</v>
      </c>
      <c r="C38" s="511" t="s">
        <v>137</v>
      </c>
      <c r="D38" s="511" t="s">
        <v>21</v>
      </c>
      <c r="E38" s="511" t="s">
        <v>22</v>
      </c>
      <c r="F38" s="511" t="s">
        <v>421</v>
      </c>
      <c r="G38" s="511" t="s">
        <v>42</v>
      </c>
      <c r="H38" s="511" t="s">
        <v>43</v>
      </c>
      <c r="I38" s="512" t="s">
        <v>419</v>
      </c>
    </row>
    <row r="39" spans="1:9" x14ac:dyDescent="0.2">
      <c r="A39" s="509" t="s">
        <v>297</v>
      </c>
      <c r="B39" s="513">
        <f>'Tabelle 13'!$G$21</f>
        <v>0.32390999999999998</v>
      </c>
      <c r="C39" s="513">
        <f>'Tabelle 13'!$I$21</f>
        <v>0.20105000000000001</v>
      </c>
      <c r="D39" s="513">
        <f>'Tabelle 13'!$K$21</f>
        <v>0.14959</v>
      </c>
      <c r="E39" s="513">
        <f>'Tabelle 13'!$N$21</f>
        <v>0.36316999999999999</v>
      </c>
      <c r="F39" s="513">
        <f>'Tabelle 13'!$P$21</f>
        <v>0.34799999999999998</v>
      </c>
      <c r="G39" s="513">
        <f>'Tabelle 13'!$R$21</f>
        <v>0.50719999999999998</v>
      </c>
      <c r="H39" s="513">
        <f>'Tabelle 13'!$T$21</f>
        <v>0.46050999999999997</v>
      </c>
      <c r="I39" s="514">
        <f>'Tabelle 13'!$E$21</f>
        <v>0.25674000000000002</v>
      </c>
    </row>
    <row r="40" spans="1:9" x14ac:dyDescent="0.2">
      <c r="A40" s="507" t="s">
        <v>296</v>
      </c>
      <c r="B40" s="515">
        <f>'Tabelle 13'!$F$21</f>
        <v>0.67608999999999997</v>
      </c>
      <c r="C40" s="515">
        <f>'Tabelle 13'!$H$21</f>
        <v>0.79895000000000005</v>
      </c>
      <c r="D40" s="515">
        <f>'Tabelle 13'!$J$21</f>
        <v>0.85041</v>
      </c>
      <c r="E40" s="515">
        <f>'Tabelle 13'!$M$21</f>
        <v>0.63683000000000001</v>
      </c>
      <c r="F40" s="515">
        <f>'Tabelle 13'!$O$21</f>
        <v>0.65200000000000002</v>
      </c>
      <c r="G40" s="515">
        <f>'Tabelle 13'!$Q$21</f>
        <v>0.49280000000000002</v>
      </c>
      <c r="H40" s="515">
        <f>'Tabelle 13'!$S$21</f>
        <v>0.53949000000000003</v>
      </c>
      <c r="I40" s="516">
        <f>'Tabelle 13'!$D$21</f>
        <v>0.74326000000000003</v>
      </c>
    </row>
  </sheetData>
  <mergeCells count="1">
    <mergeCell ref="A1:K1"/>
  </mergeCells>
  <conditionalFormatting sqref="B38:I38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4346-4911-4575-9DB1-BFFB529AF754}">
  <dimension ref="A1:N45"/>
  <sheetViews>
    <sheetView view="pageBreakPreview" zoomScaleNormal="112" zoomScaleSheetLayoutView="100" workbookViewId="0">
      <selection sqref="A1:M1"/>
    </sheetView>
  </sheetViews>
  <sheetFormatPr baseColWidth="10" defaultRowHeight="12.75" x14ac:dyDescent="0.2"/>
  <cols>
    <col min="1" max="1" width="13.7109375" style="24" customWidth="1"/>
    <col min="2" max="13" width="9.7109375" style="24" customWidth="1"/>
    <col min="14" max="16384" width="11.42578125" style="24"/>
  </cols>
  <sheetData>
    <row r="1" spans="1:13" s="23" customFormat="1" ht="39.950000000000003" customHeight="1" thickBot="1" x14ac:dyDescent="0.25">
      <c r="A1" s="753" t="str">
        <f>"Tabelle 2: Hauptberufliches Personal nach Ländern " &amp;Hilfswerte!B1</f>
        <v>Tabelle 2: Hauptberufliches Personal nach Ländern 2019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s="23" customFormat="1" ht="18" customHeight="1" x14ac:dyDescent="0.2">
      <c r="A2" s="754" t="s">
        <v>14</v>
      </c>
      <c r="B2" s="757" t="s">
        <v>64</v>
      </c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9"/>
    </row>
    <row r="3" spans="1:13" ht="50.1" customHeight="1" x14ac:dyDescent="0.2">
      <c r="A3" s="755"/>
      <c r="B3" s="760"/>
      <c r="C3" s="761"/>
      <c r="D3" s="762" t="s">
        <v>65</v>
      </c>
      <c r="E3" s="763"/>
      <c r="F3" s="762" t="s">
        <v>66</v>
      </c>
      <c r="G3" s="763"/>
      <c r="H3" s="762" t="s">
        <v>100</v>
      </c>
      <c r="I3" s="764"/>
      <c r="J3" s="762" t="s">
        <v>101</v>
      </c>
      <c r="K3" s="763"/>
      <c r="L3" s="762" t="s">
        <v>67</v>
      </c>
      <c r="M3" s="765"/>
    </row>
    <row r="4" spans="1:13" ht="22.5" x14ac:dyDescent="0.2">
      <c r="A4" s="756"/>
      <c r="B4" s="25" t="s">
        <v>9</v>
      </c>
      <c r="C4" s="26" t="s">
        <v>460</v>
      </c>
      <c r="D4" s="27" t="s">
        <v>9</v>
      </c>
      <c r="E4" s="26" t="s">
        <v>460</v>
      </c>
      <c r="F4" s="27"/>
      <c r="G4" s="48" t="s">
        <v>460</v>
      </c>
      <c r="H4" s="25"/>
      <c r="I4" s="48" t="s">
        <v>460</v>
      </c>
      <c r="J4" s="28"/>
      <c r="K4" s="48" t="s">
        <v>460</v>
      </c>
      <c r="L4" s="28"/>
      <c r="M4" s="29" t="s">
        <v>460</v>
      </c>
    </row>
    <row r="5" spans="1:13" s="30" customFormat="1" x14ac:dyDescent="0.2">
      <c r="A5" s="752" t="s">
        <v>79</v>
      </c>
      <c r="B5" s="187">
        <v>1330.9</v>
      </c>
      <c r="C5" s="187">
        <v>1047.9000000000001</v>
      </c>
      <c r="D5" s="154">
        <v>138.19999999999999</v>
      </c>
      <c r="E5" s="168">
        <v>89.2</v>
      </c>
      <c r="F5" s="154">
        <v>423.6</v>
      </c>
      <c r="G5" s="155">
        <v>335.7</v>
      </c>
      <c r="H5" s="154">
        <v>600</v>
      </c>
      <c r="I5" s="155">
        <v>538.9</v>
      </c>
      <c r="J5" s="154">
        <v>101.2</v>
      </c>
      <c r="K5" s="155">
        <v>36.1</v>
      </c>
      <c r="L5" s="154">
        <v>67.900000000000006</v>
      </c>
      <c r="M5" s="156">
        <v>48</v>
      </c>
    </row>
    <row r="6" spans="1:13" s="31" customFormat="1" ht="11.25" customHeight="1" x14ac:dyDescent="0.2">
      <c r="A6" s="751"/>
      <c r="B6" s="186">
        <v>1</v>
      </c>
      <c r="C6" s="186">
        <v>0.78735999999999995</v>
      </c>
      <c r="D6" s="138">
        <v>0.10384</v>
      </c>
      <c r="E6" s="157">
        <v>0.64544000000000001</v>
      </c>
      <c r="F6" s="138">
        <v>0.31828000000000001</v>
      </c>
      <c r="G6" s="157">
        <v>0.79249000000000003</v>
      </c>
      <c r="H6" s="138">
        <v>0.45082</v>
      </c>
      <c r="I6" s="157">
        <v>0.89817000000000002</v>
      </c>
      <c r="J6" s="138">
        <v>7.6039999999999996E-2</v>
      </c>
      <c r="K6" s="157">
        <v>0.35671999999999998</v>
      </c>
      <c r="L6" s="138">
        <v>5.1020000000000003E-2</v>
      </c>
      <c r="M6" s="158">
        <v>0.70691999999999999</v>
      </c>
    </row>
    <row r="7" spans="1:13" s="30" customFormat="1" x14ac:dyDescent="0.2">
      <c r="A7" s="751" t="s">
        <v>80</v>
      </c>
      <c r="B7" s="187">
        <v>1647.4</v>
      </c>
      <c r="C7" s="187">
        <v>1271.8</v>
      </c>
      <c r="D7" s="154">
        <v>128.1</v>
      </c>
      <c r="E7" s="168">
        <v>79.2</v>
      </c>
      <c r="F7" s="154">
        <v>705.6</v>
      </c>
      <c r="G7" s="155">
        <v>543.4</v>
      </c>
      <c r="H7" s="154">
        <v>672</v>
      </c>
      <c r="I7" s="155">
        <v>575.9</v>
      </c>
      <c r="J7" s="154">
        <v>98.5</v>
      </c>
      <c r="K7" s="155">
        <v>42.4</v>
      </c>
      <c r="L7" s="154">
        <v>43.2</v>
      </c>
      <c r="M7" s="156">
        <v>30.9</v>
      </c>
    </row>
    <row r="8" spans="1:13" s="31" customFormat="1" ht="11.25" customHeight="1" x14ac:dyDescent="0.2">
      <c r="A8" s="751"/>
      <c r="B8" s="186">
        <v>1</v>
      </c>
      <c r="C8" s="186">
        <v>0.77200000000000002</v>
      </c>
      <c r="D8" s="138">
        <v>7.7759999999999996E-2</v>
      </c>
      <c r="E8" s="157">
        <v>0.61826999999999999</v>
      </c>
      <c r="F8" s="138">
        <v>0.42831000000000002</v>
      </c>
      <c r="G8" s="157">
        <v>0.77012000000000003</v>
      </c>
      <c r="H8" s="138">
        <v>0.40792</v>
      </c>
      <c r="I8" s="157">
        <v>0.85699000000000003</v>
      </c>
      <c r="J8" s="138">
        <v>5.9790000000000003E-2</v>
      </c>
      <c r="K8" s="157">
        <v>0.43046000000000001</v>
      </c>
      <c r="L8" s="138">
        <v>2.622E-2</v>
      </c>
      <c r="M8" s="158">
        <v>0.71528000000000003</v>
      </c>
    </row>
    <row r="9" spans="1:13" s="30" customFormat="1" x14ac:dyDescent="0.2">
      <c r="A9" s="751" t="s">
        <v>81</v>
      </c>
      <c r="B9" s="187">
        <v>207.1</v>
      </c>
      <c r="C9" s="187">
        <v>155.5</v>
      </c>
      <c r="D9" s="154">
        <v>11.9</v>
      </c>
      <c r="E9" s="168">
        <v>4</v>
      </c>
      <c r="F9" s="154">
        <v>89.1</v>
      </c>
      <c r="G9" s="155">
        <v>72.3</v>
      </c>
      <c r="H9" s="154">
        <v>100.7</v>
      </c>
      <c r="I9" s="155">
        <v>77.2</v>
      </c>
      <c r="J9" s="154">
        <v>4.4000000000000004</v>
      </c>
      <c r="K9" s="155">
        <v>1</v>
      </c>
      <c r="L9" s="154">
        <v>1</v>
      </c>
      <c r="M9" s="156">
        <v>1</v>
      </c>
    </row>
    <row r="10" spans="1:13" s="31" customFormat="1" ht="11.25" customHeight="1" x14ac:dyDescent="0.2">
      <c r="A10" s="751"/>
      <c r="B10" s="186">
        <v>1</v>
      </c>
      <c r="C10" s="186">
        <v>0.75085000000000002</v>
      </c>
      <c r="D10" s="138">
        <v>5.7459999999999997E-2</v>
      </c>
      <c r="E10" s="157">
        <v>0.33612999999999998</v>
      </c>
      <c r="F10" s="138">
        <v>0.43023</v>
      </c>
      <c r="G10" s="157">
        <v>0.81145</v>
      </c>
      <c r="H10" s="138">
        <v>0.48624000000000001</v>
      </c>
      <c r="I10" s="157">
        <v>0.76663000000000003</v>
      </c>
      <c r="J10" s="138">
        <v>2.1250000000000002E-2</v>
      </c>
      <c r="K10" s="157">
        <v>0.22727</v>
      </c>
      <c r="L10" s="138">
        <v>4.8300000000000001E-3</v>
      </c>
      <c r="M10" s="158">
        <v>1</v>
      </c>
    </row>
    <row r="11" spans="1:13" s="30" customFormat="1" x14ac:dyDescent="0.2">
      <c r="A11" s="751" t="s">
        <v>82</v>
      </c>
      <c r="B11" s="187">
        <v>131.6</v>
      </c>
      <c r="C11" s="187">
        <v>109.3</v>
      </c>
      <c r="D11" s="154">
        <v>18</v>
      </c>
      <c r="E11" s="168">
        <v>14</v>
      </c>
      <c r="F11" s="154">
        <v>52</v>
      </c>
      <c r="G11" s="155">
        <v>40.200000000000003</v>
      </c>
      <c r="H11" s="154">
        <v>59.3</v>
      </c>
      <c r="I11" s="155">
        <v>52.9</v>
      </c>
      <c r="J11" s="154">
        <v>0.1</v>
      </c>
      <c r="K11" s="155">
        <v>0</v>
      </c>
      <c r="L11" s="154">
        <v>2.2000000000000002</v>
      </c>
      <c r="M11" s="156">
        <v>2.2000000000000002</v>
      </c>
    </row>
    <row r="12" spans="1:13" s="31" customFormat="1" ht="11.25" customHeight="1" x14ac:dyDescent="0.2">
      <c r="A12" s="751"/>
      <c r="B12" s="186">
        <v>1</v>
      </c>
      <c r="C12" s="186">
        <v>0.83055000000000001</v>
      </c>
      <c r="D12" s="138">
        <v>0.13678000000000001</v>
      </c>
      <c r="E12" s="157">
        <v>0.77778000000000003</v>
      </c>
      <c r="F12" s="138">
        <v>0.39513999999999999</v>
      </c>
      <c r="G12" s="157">
        <v>0.77307999999999999</v>
      </c>
      <c r="H12" s="138">
        <v>0.45061000000000001</v>
      </c>
      <c r="I12" s="157">
        <v>0.89207000000000003</v>
      </c>
      <c r="J12" s="138">
        <v>7.6000000000000004E-4</v>
      </c>
      <c r="K12" s="157" t="s">
        <v>498</v>
      </c>
      <c r="L12" s="138">
        <v>1.6719999999999999E-2</v>
      </c>
      <c r="M12" s="158">
        <v>1</v>
      </c>
    </row>
    <row r="13" spans="1:13" s="30" customFormat="1" x14ac:dyDescent="0.2">
      <c r="A13" s="751" t="s">
        <v>83</v>
      </c>
      <c r="B13" s="187">
        <v>113</v>
      </c>
      <c r="C13" s="187">
        <v>85.1</v>
      </c>
      <c r="D13" s="154">
        <v>2</v>
      </c>
      <c r="E13" s="168">
        <v>2</v>
      </c>
      <c r="F13" s="154">
        <v>42.6</v>
      </c>
      <c r="G13" s="155">
        <v>34</v>
      </c>
      <c r="H13" s="154">
        <v>53.4</v>
      </c>
      <c r="I13" s="155">
        <v>39.1</v>
      </c>
      <c r="J13" s="154">
        <v>9</v>
      </c>
      <c r="K13" s="155">
        <v>8</v>
      </c>
      <c r="L13" s="154">
        <v>6</v>
      </c>
      <c r="M13" s="156">
        <v>2</v>
      </c>
    </row>
    <row r="14" spans="1:13" s="31" customFormat="1" ht="11.25" customHeight="1" x14ac:dyDescent="0.2">
      <c r="A14" s="751"/>
      <c r="B14" s="186">
        <v>1</v>
      </c>
      <c r="C14" s="186">
        <v>0.75309999999999999</v>
      </c>
      <c r="D14" s="138">
        <v>1.77E-2</v>
      </c>
      <c r="E14" s="157">
        <v>1</v>
      </c>
      <c r="F14" s="138">
        <v>0.37698999999999999</v>
      </c>
      <c r="G14" s="157">
        <v>0.79812000000000005</v>
      </c>
      <c r="H14" s="138">
        <v>0.47256999999999999</v>
      </c>
      <c r="I14" s="157">
        <v>0.73221000000000003</v>
      </c>
      <c r="J14" s="138">
        <v>7.9649999999999999E-2</v>
      </c>
      <c r="K14" s="157">
        <v>0.88888999999999996</v>
      </c>
      <c r="L14" s="138">
        <v>5.3100000000000001E-2</v>
      </c>
      <c r="M14" s="158">
        <v>0.33333000000000002</v>
      </c>
    </row>
    <row r="15" spans="1:13" s="30" customFormat="1" x14ac:dyDescent="0.2">
      <c r="A15" s="751" t="s">
        <v>84</v>
      </c>
      <c r="B15" s="187">
        <v>133.5</v>
      </c>
      <c r="C15" s="187">
        <v>93.6</v>
      </c>
      <c r="D15" s="154">
        <v>2</v>
      </c>
      <c r="E15" s="168">
        <v>1</v>
      </c>
      <c r="F15" s="154">
        <v>33.6</v>
      </c>
      <c r="G15" s="155">
        <v>30</v>
      </c>
      <c r="H15" s="154">
        <v>97.9</v>
      </c>
      <c r="I15" s="155">
        <v>62.6</v>
      </c>
      <c r="J15" s="154">
        <v>0</v>
      </c>
      <c r="K15" s="155">
        <v>0</v>
      </c>
      <c r="L15" s="154">
        <v>0</v>
      </c>
      <c r="M15" s="156">
        <v>0</v>
      </c>
    </row>
    <row r="16" spans="1:13" s="31" customFormat="1" ht="11.25" customHeight="1" x14ac:dyDescent="0.2">
      <c r="A16" s="751"/>
      <c r="B16" s="186">
        <v>1</v>
      </c>
      <c r="C16" s="186">
        <v>0.70111999999999997</v>
      </c>
      <c r="D16" s="138">
        <v>1.498E-2</v>
      </c>
      <c r="E16" s="157">
        <v>0.5</v>
      </c>
      <c r="F16" s="138">
        <v>0.25169000000000002</v>
      </c>
      <c r="G16" s="157">
        <v>0.89285999999999999</v>
      </c>
      <c r="H16" s="138">
        <v>0.73333000000000004</v>
      </c>
      <c r="I16" s="157">
        <v>0.63943000000000005</v>
      </c>
      <c r="J16" s="138" t="s">
        <v>498</v>
      </c>
      <c r="K16" s="157" t="s">
        <v>498</v>
      </c>
      <c r="L16" s="138" t="s">
        <v>498</v>
      </c>
      <c r="M16" s="158" t="s">
        <v>498</v>
      </c>
    </row>
    <row r="17" spans="1:13" s="30" customFormat="1" x14ac:dyDescent="0.2">
      <c r="A17" s="751" t="s">
        <v>85</v>
      </c>
      <c r="B17" s="187">
        <v>744.1</v>
      </c>
      <c r="C17" s="187">
        <v>553.29999999999995</v>
      </c>
      <c r="D17" s="154">
        <v>36.9</v>
      </c>
      <c r="E17" s="168">
        <v>20.5</v>
      </c>
      <c r="F17" s="154">
        <v>328.4</v>
      </c>
      <c r="G17" s="155">
        <v>237.4</v>
      </c>
      <c r="H17" s="154">
        <v>302.8</v>
      </c>
      <c r="I17" s="155">
        <v>243.1</v>
      </c>
      <c r="J17" s="154">
        <v>16.2</v>
      </c>
      <c r="K17" s="155">
        <v>7.7</v>
      </c>
      <c r="L17" s="154">
        <v>59.8</v>
      </c>
      <c r="M17" s="156">
        <v>44.6</v>
      </c>
    </row>
    <row r="18" spans="1:13" s="31" customFormat="1" ht="11.25" customHeight="1" x14ac:dyDescent="0.2">
      <c r="A18" s="751"/>
      <c r="B18" s="186">
        <v>1</v>
      </c>
      <c r="C18" s="186">
        <v>0.74358000000000002</v>
      </c>
      <c r="D18" s="138">
        <v>4.9590000000000002E-2</v>
      </c>
      <c r="E18" s="157">
        <v>0.55556000000000005</v>
      </c>
      <c r="F18" s="138">
        <v>0.44134000000000001</v>
      </c>
      <c r="G18" s="157">
        <v>0.72289999999999999</v>
      </c>
      <c r="H18" s="138">
        <v>0.40693000000000001</v>
      </c>
      <c r="I18" s="157">
        <v>0.80284</v>
      </c>
      <c r="J18" s="138">
        <v>2.1770000000000001E-2</v>
      </c>
      <c r="K18" s="157">
        <v>0.47531000000000001</v>
      </c>
      <c r="L18" s="138">
        <v>8.0369999999999997E-2</v>
      </c>
      <c r="M18" s="158">
        <v>0.74582000000000004</v>
      </c>
    </row>
    <row r="19" spans="1:13" s="30" customFormat="1" ht="12.75" customHeight="1" x14ac:dyDescent="0.2">
      <c r="A19" s="751" t="s">
        <v>86</v>
      </c>
      <c r="B19" s="187">
        <v>90.9</v>
      </c>
      <c r="C19" s="187">
        <v>75.3</v>
      </c>
      <c r="D19" s="154">
        <v>8.3000000000000007</v>
      </c>
      <c r="E19" s="168">
        <v>7.3</v>
      </c>
      <c r="F19" s="154">
        <v>47.4</v>
      </c>
      <c r="G19" s="155">
        <v>37.6</v>
      </c>
      <c r="H19" s="154">
        <v>32.700000000000003</v>
      </c>
      <c r="I19" s="155">
        <v>28.9</v>
      </c>
      <c r="J19" s="154">
        <v>0.5</v>
      </c>
      <c r="K19" s="155">
        <v>0.5</v>
      </c>
      <c r="L19" s="154">
        <v>2</v>
      </c>
      <c r="M19" s="156">
        <v>1</v>
      </c>
    </row>
    <row r="20" spans="1:13" s="31" customFormat="1" ht="11.25" customHeight="1" x14ac:dyDescent="0.2">
      <c r="A20" s="751"/>
      <c r="B20" s="186">
        <v>1</v>
      </c>
      <c r="C20" s="186">
        <v>0.82838000000000001</v>
      </c>
      <c r="D20" s="138">
        <v>9.1310000000000002E-2</v>
      </c>
      <c r="E20" s="157">
        <v>0.87951999999999997</v>
      </c>
      <c r="F20" s="138">
        <v>0.52144999999999997</v>
      </c>
      <c r="G20" s="157">
        <v>0.79325000000000001</v>
      </c>
      <c r="H20" s="138">
        <v>0.35974</v>
      </c>
      <c r="I20" s="157">
        <v>0.88378999999999996</v>
      </c>
      <c r="J20" s="138">
        <v>5.4999999999999997E-3</v>
      </c>
      <c r="K20" s="157">
        <v>1</v>
      </c>
      <c r="L20" s="138">
        <v>2.1999999999999999E-2</v>
      </c>
      <c r="M20" s="158">
        <v>0.5</v>
      </c>
    </row>
    <row r="21" spans="1:13" s="30" customFormat="1" x14ac:dyDescent="0.2">
      <c r="A21" s="751" t="s">
        <v>87</v>
      </c>
      <c r="B21" s="187">
        <v>2000.1</v>
      </c>
      <c r="C21" s="187">
        <v>1484.1</v>
      </c>
      <c r="D21" s="154">
        <v>59.3</v>
      </c>
      <c r="E21" s="168">
        <v>29.6</v>
      </c>
      <c r="F21" s="154">
        <v>945.3</v>
      </c>
      <c r="G21" s="155">
        <v>723.2</v>
      </c>
      <c r="H21" s="154">
        <v>602.20000000000005</v>
      </c>
      <c r="I21" s="155">
        <v>477.2</v>
      </c>
      <c r="J21" s="154">
        <v>121.4</v>
      </c>
      <c r="K21" s="155">
        <v>61.3</v>
      </c>
      <c r="L21" s="154">
        <v>271.89999999999998</v>
      </c>
      <c r="M21" s="156">
        <v>192.8</v>
      </c>
    </row>
    <row r="22" spans="1:13" s="31" customFormat="1" ht="11.25" customHeight="1" x14ac:dyDescent="0.2">
      <c r="A22" s="751"/>
      <c r="B22" s="186">
        <v>1</v>
      </c>
      <c r="C22" s="186">
        <v>0.74200999999999995</v>
      </c>
      <c r="D22" s="138">
        <v>2.9649999999999999E-2</v>
      </c>
      <c r="E22" s="157">
        <v>0.49915999999999999</v>
      </c>
      <c r="F22" s="138">
        <v>0.47262999999999999</v>
      </c>
      <c r="G22" s="157">
        <v>0.76505000000000001</v>
      </c>
      <c r="H22" s="138">
        <v>0.30108000000000001</v>
      </c>
      <c r="I22" s="157">
        <v>0.79242999999999997</v>
      </c>
      <c r="J22" s="138">
        <v>6.0699999999999997E-2</v>
      </c>
      <c r="K22" s="157">
        <v>0.50494000000000006</v>
      </c>
      <c r="L22" s="138">
        <v>0.13594000000000001</v>
      </c>
      <c r="M22" s="158">
        <v>0.70908000000000004</v>
      </c>
    </row>
    <row r="23" spans="1:13" s="30" customFormat="1" ht="12.75" customHeight="1" x14ac:dyDescent="0.2">
      <c r="A23" s="751" t="s">
        <v>88</v>
      </c>
      <c r="B23" s="187">
        <v>1868</v>
      </c>
      <c r="C23" s="187">
        <v>1369</v>
      </c>
      <c r="D23" s="154">
        <v>121.5</v>
      </c>
      <c r="E23" s="168">
        <v>60.5</v>
      </c>
      <c r="F23" s="154">
        <v>810</v>
      </c>
      <c r="G23" s="155">
        <v>602.70000000000005</v>
      </c>
      <c r="H23" s="154">
        <v>783.8</v>
      </c>
      <c r="I23" s="155">
        <v>624.79999999999995</v>
      </c>
      <c r="J23" s="154">
        <v>68.400000000000006</v>
      </c>
      <c r="K23" s="155">
        <v>22.4</v>
      </c>
      <c r="L23" s="154">
        <v>84.3</v>
      </c>
      <c r="M23" s="156">
        <v>58.6</v>
      </c>
    </row>
    <row r="24" spans="1:13" s="31" customFormat="1" ht="11.25" customHeight="1" x14ac:dyDescent="0.2">
      <c r="A24" s="751"/>
      <c r="B24" s="186">
        <v>1</v>
      </c>
      <c r="C24" s="186">
        <v>0.73287000000000002</v>
      </c>
      <c r="D24" s="138">
        <v>6.5040000000000001E-2</v>
      </c>
      <c r="E24" s="157">
        <v>0.49793999999999999</v>
      </c>
      <c r="F24" s="138">
        <v>0.43362000000000001</v>
      </c>
      <c r="G24" s="157">
        <v>0.74407000000000001</v>
      </c>
      <c r="H24" s="138">
        <v>0.41959000000000002</v>
      </c>
      <c r="I24" s="157">
        <v>0.79713999999999996</v>
      </c>
      <c r="J24" s="138">
        <v>3.662E-2</v>
      </c>
      <c r="K24" s="157">
        <v>0.32749</v>
      </c>
      <c r="L24" s="138">
        <v>4.5130000000000003E-2</v>
      </c>
      <c r="M24" s="158">
        <v>0.69513999999999998</v>
      </c>
    </row>
    <row r="25" spans="1:13" s="30" customFormat="1" ht="12.75" customHeight="1" x14ac:dyDescent="0.2">
      <c r="A25" s="751" t="s">
        <v>89</v>
      </c>
      <c r="B25" s="187">
        <v>329.9</v>
      </c>
      <c r="C25" s="187">
        <v>259.2</v>
      </c>
      <c r="D25" s="154">
        <v>40</v>
      </c>
      <c r="E25" s="168">
        <v>24.3</v>
      </c>
      <c r="F25" s="154">
        <v>97.2</v>
      </c>
      <c r="G25" s="155">
        <v>72.5</v>
      </c>
      <c r="H25" s="154">
        <v>180.2</v>
      </c>
      <c r="I25" s="155">
        <v>156.6</v>
      </c>
      <c r="J25" s="154">
        <v>6.3</v>
      </c>
      <c r="K25" s="155">
        <v>2.2000000000000002</v>
      </c>
      <c r="L25" s="154">
        <v>6.2</v>
      </c>
      <c r="M25" s="156">
        <v>3.6</v>
      </c>
    </row>
    <row r="26" spans="1:13" s="31" customFormat="1" ht="12" customHeight="1" x14ac:dyDescent="0.2">
      <c r="A26" s="751"/>
      <c r="B26" s="186">
        <v>1</v>
      </c>
      <c r="C26" s="186">
        <v>0.78569</v>
      </c>
      <c r="D26" s="138">
        <v>0.12125</v>
      </c>
      <c r="E26" s="157">
        <v>0.60750000000000004</v>
      </c>
      <c r="F26" s="138">
        <v>0.29463</v>
      </c>
      <c r="G26" s="157">
        <v>0.74587999999999999</v>
      </c>
      <c r="H26" s="138">
        <v>0.54622999999999999</v>
      </c>
      <c r="I26" s="157">
        <v>0.86902999999999997</v>
      </c>
      <c r="J26" s="138">
        <v>1.9099999999999999E-2</v>
      </c>
      <c r="K26" s="157">
        <v>0.34921000000000002</v>
      </c>
      <c r="L26" s="138">
        <v>1.8790000000000001E-2</v>
      </c>
      <c r="M26" s="158">
        <v>0.58065</v>
      </c>
    </row>
    <row r="27" spans="1:13" s="30" customFormat="1" x14ac:dyDescent="0.2">
      <c r="A27" s="751" t="s">
        <v>90</v>
      </c>
      <c r="B27" s="187">
        <v>90.8</v>
      </c>
      <c r="C27" s="187">
        <v>67.8</v>
      </c>
      <c r="D27" s="154">
        <v>13</v>
      </c>
      <c r="E27" s="168">
        <v>9</v>
      </c>
      <c r="F27" s="154">
        <v>31.7</v>
      </c>
      <c r="G27" s="155">
        <v>19.600000000000001</v>
      </c>
      <c r="H27" s="154">
        <v>39.200000000000003</v>
      </c>
      <c r="I27" s="155">
        <v>35.200000000000003</v>
      </c>
      <c r="J27" s="154">
        <v>4.9000000000000004</v>
      </c>
      <c r="K27" s="155">
        <v>3</v>
      </c>
      <c r="L27" s="154">
        <v>2</v>
      </c>
      <c r="M27" s="156">
        <v>1</v>
      </c>
    </row>
    <row r="28" spans="1:13" s="31" customFormat="1" ht="11.25" customHeight="1" x14ac:dyDescent="0.2">
      <c r="A28" s="751"/>
      <c r="B28" s="186">
        <v>1</v>
      </c>
      <c r="C28" s="186">
        <v>0.74670000000000003</v>
      </c>
      <c r="D28" s="138">
        <v>0.14316999999999999</v>
      </c>
      <c r="E28" s="157">
        <v>0.69230999999999998</v>
      </c>
      <c r="F28" s="138">
        <v>0.34911999999999999</v>
      </c>
      <c r="G28" s="157">
        <v>0.61829999999999996</v>
      </c>
      <c r="H28" s="138">
        <v>0.43171999999999999</v>
      </c>
      <c r="I28" s="157">
        <v>0.89795999999999998</v>
      </c>
      <c r="J28" s="138">
        <v>5.3960000000000001E-2</v>
      </c>
      <c r="K28" s="157">
        <v>0.61224000000000001</v>
      </c>
      <c r="L28" s="138">
        <v>2.2030000000000001E-2</v>
      </c>
      <c r="M28" s="158">
        <v>0.5</v>
      </c>
    </row>
    <row r="29" spans="1:13" s="30" customFormat="1" x14ac:dyDescent="0.2">
      <c r="A29" s="751" t="s">
        <v>91</v>
      </c>
      <c r="B29" s="187">
        <v>241.3</v>
      </c>
      <c r="C29" s="187">
        <v>177.2</v>
      </c>
      <c r="D29" s="154">
        <v>16</v>
      </c>
      <c r="E29" s="168">
        <v>2</v>
      </c>
      <c r="F29" s="154">
        <v>132.80000000000001</v>
      </c>
      <c r="G29" s="155">
        <v>99.9</v>
      </c>
      <c r="H29" s="154">
        <v>83.5</v>
      </c>
      <c r="I29" s="155">
        <v>72.8</v>
      </c>
      <c r="J29" s="154">
        <v>7</v>
      </c>
      <c r="K29" s="155">
        <v>1.5</v>
      </c>
      <c r="L29" s="154">
        <v>2</v>
      </c>
      <c r="M29" s="156">
        <v>1</v>
      </c>
    </row>
    <row r="30" spans="1:13" s="31" customFormat="1" ht="11.25" customHeight="1" x14ac:dyDescent="0.2">
      <c r="A30" s="751"/>
      <c r="B30" s="186">
        <v>1</v>
      </c>
      <c r="C30" s="186">
        <v>0.73436000000000001</v>
      </c>
      <c r="D30" s="138">
        <v>6.6309999999999994E-2</v>
      </c>
      <c r="E30" s="157">
        <v>0.125</v>
      </c>
      <c r="F30" s="138">
        <v>0.55035000000000001</v>
      </c>
      <c r="G30" s="157">
        <v>0.75226000000000004</v>
      </c>
      <c r="H30" s="138">
        <v>0.34604000000000001</v>
      </c>
      <c r="I30" s="157">
        <v>0.87185999999999997</v>
      </c>
      <c r="J30" s="138">
        <v>2.9010000000000001E-2</v>
      </c>
      <c r="K30" s="157">
        <v>0.21429000000000001</v>
      </c>
      <c r="L30" s="138">
        <v>8.2900000000000005E-3</v>
      </c>
      <c r="M30" s="158">
        <v>0.5</v>
      </c>
    </row>
    <row r="31" spans="1:13" s="30" customFormat="1" ht="12.75" customHeight="1" x14ac:dyDescent="0.2">
      <c r="A31" s="751" t="s">
        <v>92</v>
      </c>
      <c r="B31" s="187">
        <v>133.30000000000001</v>
      </c>
      <c r="C31" s="187">
        <v>112.4</v>
      </c>
      <c r="D31" s="154">
        <v>14</v>
      </c>
      <c r="E31" s="168">
        <v>9</v>
      </c>
      <c r="F31" s="154">
        <v>64.099999999999994</v>
      </c>
      <c r="G31" s="155">
        <v>56</v>
      </c>
      <c r="H31" s="154">
        <v>48.1</v>
      </c>
      <c r="I31" s="155">
        <v>43.8</v>
      </c>
      <c r="J31" s="154">
        <v>3.1</v>
      </c>
      <c r="K31" s="155">
        <v>0.6</v>
      </c>
      <c r="L31" s="154">
        <v>4</v>
      </c>
      <c r="M31" s="156">
        <v>3</v>
      </c>
    </row>
    <row r="32" spans="1:13" s="31" customFormat="1" ht="11.25" customHeight="1" x14ac:dyDescent="0.2">
      <c r="A32" s="751"/>
      <c r="B32" s="186">
        <v>1</v>
      </c>
      <c r="C32" s="186">
        <v>0.84321000000000002</v>
      </c>
      <c r="D32" s="138">
        <v>0.10503</v>
      </c>
      <c r="E32" s="157">
        <v>0.64285999999999999</v>
      </c>
      <c r="F32" s="138">
        <v>0.48087000000000002</v>
      </c>
      <c r="G32" s="157">
        <v>0.87363000000000002</v>
      </c>
      <c r="H32" s="138">
        <v>0.36083999999999999</v>
      </c>
      <c r="I32" s="157">
        <v>0.91059999999999997</v>
      </c>
      <c r="J32" s="138">
        <v>2.3259999999999999E-2</v>
      </c>
      <c r="K32" s="157">
        <v>0.19355</v>
      </c>
      <c r="L32" s="138">
        <v>3.0009999999999998E-2</v>
      </c>
      <c r="M32" s="158">
        <v>0.75</v>
      </c>
    </row>
    <row r="33" spans="1:14" s="30" customFormat="1" ht="12.75" customHeight="1" x14ac:dyDescent="0.2">
      <c r="A33" s="751" t="s">
        <v>93</v>
      </c>
      <c r="B33" s="187">
        <v>398.2</v>
      </c>
      <c r="C33" s="187">
        <v>313.60000000000002</v>
      </c>
      <c r="D33" s="154">
        <v>46.5</v>
      </c>
      <c r="E33" s="168">
        <v>29.4</v>
      </c>
      <c r="F33" s="154">
        <v>161.80000000000001</v>
      </c>
      <c r="G33" s="155">
        <v>134.19999999999999</v>
      </c>
      <c r="H33" s="154">
        <v>146.6</v>
      </c>
      <c r="I33" s="155">
        <v>129</v>
      </c>
      <c r="J33" s="154">
        <v>34.4</v>
      </c>
      <c r="K33" s="155">
        <v>13.6</v>
      </c>
      <c r="L33" s="154">
        <v>8.9</v>
      </c>
      <c r="M33" s="156">
        <v>7.4</v>
      </c>
    </row>
    <row r="34" spans="1:14" s="31" customFormat="1" ht="11.25" customHeight="1" x14ac:dyDescent="0.2">
      <c r="A34" s="751"/>
      <c r="B34" s="186">
        <v>1</v>
      </c>
      <c r="C34" s="186">
        <v>0.78754000000000002</v>
      </c>
      <c r="D34" s="138">
        <v>0.11677999999999999</v>
      </c>
      <c r="E34" s="157">
        <v>0.63226000000000004</v>
      </c>
      <c r="F34" s="138">
        <v>0.40633000000000002</v>
      </c>
      <c r="G34" s="157">
        <v>0.82942000000000005</v>
      </c>
      <c r="H34" s="138">
        <v>0.36815999999999999</v>
      </c>
      <c r="I34" s="157">
        <v>0.87995000000000001</v>
      </c>
      <c r="J34" s="138">
        <v>8.6389999999999995E-2</v>
      </c>
      <c r="K34" s="157">
        <v>0.39534999999999998</v>
      </c>
      <c r="L34" s="138">
        <v>2.2349999999999998E-2</v>
      </c>
      <c r="M34" s="158">
        <v>0.83145999999999998</v>
      </c>
    </row>
    <row r="35" spans="1:14" s="30" customFormat="1" x14ac:dyDescent="0.2">
      <c r="A35" s="768" t="s">
        <v>94</v>
      </c>
      <c r="B35" s="187">
        <v>167.7</v>
      </c>
      <c r="C35" s="187">
        <v>124.5</v>
      </c>
      <c r="D35" s="154">
        <v>23.8</v>
      </c>
      <c r="E35" s="168">
        <v>11</v>
      </c>
      <c r="F35" s="154">
        <v>69.2</v>
      </c>
      <c r="G35" s="155">
        <v>49.6</v>
      </c>
      <c r="H35" s="154">
        <v>67.5</v>
      </c>
      <c r="I35" s="155">
        <v>61</v>
      </c>
      <c r="J35" s="154">
        <v>5.2</v>
      </c>
      <c r="K35" s="155">
        <v>1.9</v>
      </c>
      <c r="L35" s="154">
        <v>2</v>
      </c>
      <c r="M35" s="156">
        <v>1</v>
      </c>
    </row>
    <row r="36" spans="1:14" s="31" customFormat="1" ht="11.25" customHeight="1" x14ac:dyDescent="0.2">
      <c r="A36" s="769"/>
      <c r="B36" s="192">
        <v>1</v>
      </c>
      <c r="C36" s="193">
        <v>0.74239999999999995</v>
      </c>
      <c r="D36" s="147">
        <v>0.14191999999999999</v>
      </c>
      <c r="E36" s="194">
        <v>0.46217999999999998</v>
      </c>
      <c r="F36" s="147">
        <v>0.41264000000000001</v>
      </c>
      <c r="G36" s="194">
        <v>0.71675999999999995</v>
      </c>
      <c r="H36" s="147">
        <v>0.40250000000000002</v>
      </c>
      <c r="I36" s="194">
        <v>0.90369999999999995</v>
      </c>
      <c r="J36" s="147">
        <v>3.1009999999999999E-2</v>
      </c>
      <c r="K36" s="194">
        <v>0.36537999999999998</v>
      </c>
      <c r="L36" s="147">
        <v>1.193E-2</v>
      </c>
      <c r="M36" s="195">
        <v>0.5</v>
      </c>
    </row>
    <row r="37" spans="1:14" s="33" customFormat="1" ht="12.75" customHeight="1" x14ac:dyDescent="0.2">
      <c r="A37" s="766" t="s">
        <v>109</v>
      </c>
      <c r="B37" s="169">
        <v>9627.7999999999993</v>
      </c>
      <c r="C37" s="169">
        <v>7299.6</v>
      </c>
      <c r="D37" s="188">
        <v>679.5</v>
      </c>
      <c r="E37" s="189">
        <v>392</v>
      </c>
      <c r="F37" s="188">
        <v>4034.4</v>
      </c>
      <c r="G37" s="190">
        <v>3088.3</v>
      </c>
      <c r="H37" s="188">
        <v>3869.9</v>
      </c>
      <c r="I37" s="190">
        <v>3219</v>
      </c>
      <c r="J37" s="188">
        <v>480.6</v>
      </c>
      <c r="K37" s="190">
        <v>202.2</v>
      </c>
      <c r="L37" s="188">
        <v>563.4</v>
      </c>
      <c r="M37" s="191">
        <v>398.1</v>
      </c>
    </row>
    <row r="38" spans="1:14" s="31" customFormat="1" ht="12" customHeight="1" thickBot="1" x14ac:dyDescent="0.25">
      <c r="A38" s="767"/>
      <c r="B38" s="435">
        <v>1</v>
      </c>
      <c r="C38" s="435">
        <v>0.75817999999999997</v>
      </c>
      <c r="D38" s="498">
        <v>7.0580000000000004E-2</v>
      </c>
      <c r="E38" s="520">
        <v>0.57689000000000001</v>
      </c>
      <c r="F38" s="498">
        <v>0.41904000000000002</v>
      </c>
      <c r="G38" s="520">
        <v>0.76549</v>
      </c>
      <c r="H38" s="498">
        <v>0.40194999999999997</v>
      </c>
      <c r="I38" s="520">
        <v>0.83179999999999998</v>
      </c>
      <c r="J38" s="498">
        <v>4.9919999999999999E-2</v>
      </c>
      <c r="K38" s="520">
        <v>0.42071999999999998</v>
      </c>
      <c r="L38" s="498">
        <v>5.8520000000000003E-2</v>
      </c>
      <c r="M38" s="521">
        <v>0.70660000000000001</v>
      </c>
    </row>
    <row r="39" spans="1:14" x14ac:dyDescent="0.2">
      <c r="E39" s="36"/>
    </row>
    <row r="40" spans="1:14" s="5" customFormat="1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705"/>
      <c r="M40" s="705"/>
      <c r="N40" s="9"/>
    </row>
    <row r="41" spans="1:14" s="5" customFormat="1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9" customFormat="1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M42" s="701"/>
      <c r="N42" s="701"/>
    </row>
    <row r="43" spans="1:14" s="9" customFormat="1" x14ac:dyDescent="0.2">
      <c r="A43" s="700" t="s">
        <v>516</v>
      </c>
      <c r="B43" s="701"/>
      <c r="C43" s="701"/>
      <c r="D43" s="701"/>
      <c r="E43" s="702" t="s">
        <v>503</v>
      </c>
      <c r="F43" s="702"/>
      <c r="G43" s="702"/>
      <c r="H43" s="701"/>
      <c r="I43" s="701"/>
      <c r="J43" s="701"/>
      <c r="K43" s="701"/>
      <c r="L43" s="701"/>
      <c r="M43" s="701"/>
      <c r="N43" s="701"/>
    </row>
    <row r="44" spans="1:14" s="9" customFormat="1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</row>
    <row r="45" spans="1:14" s="9" customForma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</row>
  </sheetData>
  <mergeCells count="26">
    <mergeCell ref="A37:A38"/>
    <mergeCell ref="A23:A24"/>
    <mergeCell ref="A25:A26"/>
    <mergeCell ref="A29:A30"/>
    <mergeCell ref="A31:A32"/>
    <mergeCell ref="A33:A34"/>
    <mergeCell ref="A35:A36"/>
    <mergeCell ref="A27:A28"/>
    <mergeCell ref="A1:M1"/>
    <mergeCell ref="A2:A4"/>
    <mergeCell ref="B2:M2"/>
    <mergeCell ref="B3:C3"/>
    <mergeCell ref="D3:E3"/>
    <mergeCell ref="F3:G3"/>
    <mergeCell ref="H3:I3"/>
    <mergeCell ref="J3:K3"/>
    <mergeCell ref="L3:M3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</mergeCells>
  <conditionalFormatting sqref="A5:IV5">
    <cfRule type="cellIs" dxfId="966" priority="99" stopIfTrue="1" operator="equal">
      <formula>0</formula>
    </cfRule>
  </conditionalFormatting>
  <conditionalFormatting sqref="A6:IV6">
    <cfRule type="cellIs" dxfId="965" priority="98" stopIfTrue="1" operator="lessThan">
      <formula>0.0005</formula>
    </cfRule>
    <cfRule type="cellIs" dxfId="964" priority="97" stopIfTrue="1" operator="equal">
      <formula>1</formula>
    </cfRule>
  </conditionalFormatting>
  <conditionalFormatting sqref="A8:IV8">
    <cfRule type="cellIs" dxfId="963" priority="92" stopIfTrue="1" operator="lessThan">
      <formula>0.0005</formula>
    </cfRule>
    <cfRule type="cellIs" dxfId="962" priority="91" stopIfTrue="1" operator="equal">
      <formula>1</formula>
    </cfRule>
  </conditionalFormatting>
  <conditionalFormatting sqref="A9:IV9">
    <cfRule type="cellIs" dxfId="961" priority="87" stopIfTrue="1" operator="equal">
      <formula>0</formula>
    </cfRule>
  </conditionalFormatting>
  <conditionalFormatting sqref="A10:IV10">
    <cfRule type="cellIs" dxfId="960" priority="86" stopIfTrue="1" operator="lessThan">
      <formula>0.0005</formula>
    </cfRule>
    <cfRule type="cellIs" dxfId="959" priority="85" stopIfTrue="1" operator="equal">
      <formula>1</formula>
    </cfRule>
  </conditionalFormatting>
  <conditionalFormatting sqref="A11:IV11">
    <cfRule type="cellIs" dxfId="958" priority="81" stopIfTrue="1" operator="equal">
      <formula>0</formula>
    </cfRule>
  </conditionalFormatting>
  <conditionalFormatting sqref="A12:IV12">
    <cfRule type="cellIs" dxfId="957" priority="80" stopIfTrue="1" operator="lessThan">
      <formula>0.0005</formula>
    </cfRule>
    <cfRule type="cellIs" dxfId="956" priority="79" stopIfTrue="1" operator="equal">
      <formula>1</formula>
    </cfRule>
  </conditionalFormatting>
  <conditionalFormatting sqref="A13:IV13">
    <cfRule type="cellIs" dxfId="955" priority="75" stopIfTrue="1" operator="equal">
      <formula>0</formula>
    </cfRule>
  </conditionalFormatting>
  <conditionalFormatting sqref="A14:IV14">
    <cfRule type="cellIs" dxfId="954" priority="74" stopIfTrue="1" operator="lessThan">
      <formula>0.0005</formula>
    </cfRule>
    <cfRule type="cellIs" dxfId="953" priority="73" stopIfTrue="1" operator="equal">
      <formula>1</formula>
    </cfRule>
  </conditionalFormatting>
  <conditionalFormatting sqref="A15:IV15">
    <cfRule type="cellIs" dxfId="952" priority="69" stopIfTrue="1" operator="equal">
      <formula>0</formula>
    </cfRule>
  </conditionalFormatting>
  <conditionalFormatting sqref="A16:IV16">
    <cfRule type="cellIs" dxfId="951" priority="68" stopIfTrue="1" operator="lessThan">
      <formula>0.0005</formula>
    </cfRule>
    <cfRule type="cellIs" dxfId="950" priority="67" stopIfTrue="1" operator="equal">
      <formula>1</formula>
    </cfRule>
  </conditionalFormatting>
  <conditionalFormatting sqref="A17:IV17">
    <cfRule type="cellIs" dxfId="949" priority="63" stopIfTrue="1" operator="equal">
      <formula>0</formula>
    </cfRule>
  </conditionalFormatting>
  <conditionalFormatting sqref="A18:IV18">
    <cfRule type="cellIs" dxfId="948" priority="61" stopIfTrue="1" operator="equal">
      <formula>1</formula>
    </cfRule>
    <cfRule type="cellIs" dxfId="947" priority="62" stopIfTrue="1" operator="lessThan">
      <formula>0.0005</formula>
    </cfRule>
  </conditionalFormatting>
  <conditionalFormatting sqref="A19:IV19">
    <cfRule type="cellIs" dxfId="946" priority="57" stopIfTrue="1" operator="equal">
      <formula>0</formula>
    </cfRule>
  </conditionalFormatting>
  <conditionalFormatting sqref="A20:IV20">
    <cfRule type="cellIs" dxfId="945" priority="56" stopIfTrue="1" operator="lessThan">
      <formula>0.0005</formula>
    </cfRule>
    <cfRule type="cellIs" dxfId="944" priority="55" stopIfTrue="1" operator="equal">
      <formula>1</formula>
    </cfRule>
  </conditionalFormatting>
  <conditionalFormatting sqref="A21:IV21">
    <cfRule type="cellIs" dxfId="943" priority="51" stopIfTrue="1" operator="equal">
      <formula>0</formula>
    </cfRule>
  </conditionalFormatting>
  <conditionalFormatting sqref="A22:IV22">
    <cfRule type="cellIs" dxfId="942" priority="49" stopIfTrue="1" operator="equal">
      <formula>1</formula>
    </cfRule>
    <cfRule type="cellIs" dxfId="941" priority="50" stopIfTrue="1" operator="lessThan">
      <formula>0.0005</formula>
    </cfRule>
  </conditionalFormatting>
  <conditionalFormatting sqref="A23:IV23">
    <cfRule type="cellIs" dxfId="940" priority="45" stopIfTrue="1" operator="equal">
      <formula>0</formula>
    </cfRule>
  </conditionalFormatting>
  <conditionalFormatting sqref="A24:IV24">
    <cfRule type="cellIs" dxfId="939" priority="44" stopIfTrue="1" operator="lessThan">
      <formula>0.0005</formula>
    </cfRule>
    <cfRule type="cellIs" dxfId="938" priority="43" stopIfTrue="1" operator="equal">
      <formula>1</formula>
    </cfRule>
  </conditionalFormatting>
  <conditionalFormatting sqref="A25:IV25">
    <cfRule type="cellIs" dxfId="937" priority="39" stopIfTrue="1" operator="equal">
      <formula>0</formula>
    </cfRule>
  </conditionalFormatting>
  <conditionalFormatting sqref="A26:IV26">
    <cfRule type="cellIs" dxfId="936" priority="37" stopIfTrue="1" operator="equal">
      <formula>1</formula>
    </cfRule>
    <cfRule type="cellIs" dxfId="935" priority="38" stopIfTrue="1" operator="lessThan">
      <formula>0.0005</formula>
    </cfRule>
  </conditionalFormatting>
  <conditionalFormatting sqref="A27:IV27">
    <cfRule type="cellIs" dxfId="934" priority="33" stopIfTrue="1" operator="equal">
      <formula>0</formula>
    </cfRule>
  </conditionalFormatting>
  <conditionalFormatting sqref="A28:IV28">
    <cfRule type="cellIs" dxfId="933" priority="32" stopIfTrue="1" operator="lessThan">
      <formula>0.0005</formula>
    </cfRule>
    <cfRule type="cellIs" dxfId="932" priority="31" stopIfTrue="1" operator="equal">
      <formula>1</formula>
    </cfRule>
  </conditionalFormatting>
  <conditionalFormatting sqref="A29:IV29">
    <cfRule type="cellIs" dxfId="931" priority="27" stopIfTrue="1" operator="equal">
      <formula>0</formula>
    </cfRule>
  </conditionalFormatting>
  <conditionalFormatting sqref="A30:IV30">
    <cfRule type="cellIs" dxfId="930" priority="26" stopIfTrue="1" operator="lessThan">
      <formula>0.0005</formula>
    </cfRule>
    <cfRule type="cellIs" dxfId="929" priority="25" stopIfTrue="1" operator="equal">
      <formula>1</formula>
    </cfRule>
  </conditionalFormatting>
  <conditionalFormatting sqref="A31:IV31">
    <cfRule type="cellIs" dxfId="928" priority="21" stopIfTrue="1" operator="equal">
      <formula>0</formula>
    </cfRule>
  </conditionalFormatting>
  <conditionalFormatting sqref="A32:IV32">
    <cfRule type="cellIs" dxfId="927" priority="20" stopIfTrue="1" operator="lessThan">
      <formula>0.0005</formula>
    </cfRule>
    <cfRule type="cellIs" dxfId="926" priority="19" stopIfTrue="1" operator="equal">
      <formula>1</formula>
    </cfRule>
  </conditionalFormatting>
  <conditionalFormatting sqref="A33:IV33">
    <cfRule type="cellIs" dxfId="925" priority="15" stopIfTrue="1" operator="equal">
      <formula>0</formula>
    </cfRule>
  </conditionalFormatting>
  <conditionalFormatting sqref="A34:IV34">
    <cfRule type="cellIs" dxfId="924" priority="14" stopIfTrue="1" operator="lessThan">
      <formula>0.0005</formula>
    </cfRule>
    <cfRule type="cellIs" dxfId="923" priority="13" stopIfTrue="1" operator="equal">
      <formula>1</formula>
    </cfRule>
  </conditionalFormatting>
  <conditionalFormatting sqref="A35:IV35">
    <cfRule type="cellIs" dxfId="922" priority="9" stopIfTrue="1" operator="equal">
      <formula>0</formula>
    </cfRule>
  </conditionalFormatting>
  <conditionalFormatting sqref="A36:IV36">
    <cfRule type="cellIs" dxfId="921" priority="8" stopIfTrue="1" operator="lessThan">
      <formula>0.0005</formula>
    </cfRule>
    <cfRule type="cellIs" dxfId="920" priority="7" stopIfTrue="1" operator="equal">
      <formula>1</formula>
    </cfRule>
  </conditionalFormatting>
  <conditionalFormatting sqref="A37:IV37">
    <cfRule type="cellIs" dxfId="919" priority="3" stopIfTrue="1" operator="equal">
      <formula>0</formula>
    </cfRule>
  </conditionalFormatting>
  <conditionalFormatting sqref="A38:IV38">
    <cfRule type="cellIs" dxfId="918" priority="1" stopIfTrue="1" operator="equal">
      <formula>1</formula>
    </cfRule>
    <cfRule type="cellIs" dxfId="917" priority="2" stopIfTrue="1" operator="lessThan">
      <formula>0.0005</formula>
    </cfRule>
  </conditionalFormatting>
  <conditionalFormatting sqref="B7:IV7">
    <cfRule type="cellIs" dxfId="916" priority="93" stopIfTrue="1" operator="equal">
      <formula>0</formula>
    </cfRule>
  </conditionalFormatting>
  <hyperlinks>
    <hyperlink ref="E43" r:id="rId1" xr:uid="{1E163C7C-8ADF-4EA1-9C59-5B3CEEF7B0FB}"/>
    <hyperlink ref="E43:G43" r:id="rId2" display="http://dx.doi.org/10.4232/1.14582 " xr:uid="{D89983BE-8554-4FA1-91AD-8F1FB41D1963}"/>
    <hyperlink ref="A45" r:id="rId3" display="Publikation und Tabellen stehen unter der Lizenz CC BY-SA DEED 4.0." xr:uid="{8632716D-39CD-4DC2-AC95-C8D6737E6678}"/>
  </hyperlinks>
  <pageMargins left="0.7" right="0.7" top="0.78740157499999996" bottom="0.78740157499999996" header="0.3" footer="0.3"/>
  <pageSetup paperSize="9" scale="67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8C0E-8A0F-4B5F-A599-9F8113C7C22B}">
  <dimension ref="A1:N45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3.7109375" style="24" customWidth="1"/>
    <col min="2" max="9" width="9.7109375" style="24" customWidth="1"/>
    <col min="10" max="16384" width="11.42578125" style="24"/>
  </cols>
  <sheetData>
    <row r="1" spans="1:9" ht="39.950000000000003" customHeight="1" thickBot="1" x14ac:dyDescent="0.25">
      <c r="A1" s="753" t="str">
        <f>"Tabelle 2.1: Hauptberufliche vhs-Leitung nach Ländern " &amp;Hilfswerte!B1</f>
        <v>Tabelle 2.1: Hauptberufliche vhs-Leitung nach Ländern 2019</v>
      </c>
      <c r="B1" s="753"/>
      <c r="C1" s="753"/>
      <c r="D1" s="753"/>
      <c r="E1" s="753"/>
      <c r="F1" s="753"/>
      <c r="G1" s="753"/>
      <c r="H1" s="753"/>
      <c r="I1" s="753"/>
    </row>
    <row r="2" spans="1:9" ht="18" customHeight="1" x14ac:dyDescent="0.2">
      <c r="A2" s="770" t="s">
        <v>14</v>
      </c>
      <c r="B2" s="773" t="s">
        <v>64</v>
      </c>
      <c r="C2" s="774"/>
      <c r="D2" s="774"/>
      <c r="E2" s="774"/>
      <c r="F2" s="774"/>
      <c r="G2" s="774"/>
      <c r="H2" s="774"/>
      <c r="I2" s="775"/>
    </row>
    <row r="3" spans="1:9" ht="50.1" customHeight="1" x14ac:dyDescent="0.2">
      <c r="A3" s="771"/>
      <c r="B3" s="776" t="s">
        <v>9</v>
      </c>
      <c r="C3" s="777"/>
      <c r="D3" s="762" t="s">
        <v>96</v>
      </c>
      <c r="E3" s="778"/>
      <c r="F3" s="762" t="s">
        <v>10</v>
      </c>
      <c r="G3" s="778"/>
      <c r="H3" s="762" t="s">
        <v>11</v>
      </c>
      <c r="I3" s="779"/>
    </row>
    <row r="4" spans="1:9" ht="22.5" x14ac:dyDescent="0.2">
      <c r="A4" s="772"/>
      <c r="B4" s="27" t="s">
        <v>9</v>
      </c>
      <c r="C4" s="26" t="s">
        <v>460</v>
      </c>
      <c r="D4" s="27" t="s">
        <v>9</v>
      </c>
      <c r="E4" s="26" t="s">
        <v>460</v>
      </c>
      <c r="F4" s="545" t="s">
        <v>9</v>
      </c>
      <c r="G4" s="26" t="s">
        <v>460</v>
      </c>
      <c r="H4" s="27" t="s">
        <v>9</v>
      </c>
      <c r="I4" s="29" t="s">
        <v>460</v>
      </c>
    </row>
    <row r="5" spans="1:9" ht="12.75" customHeight="1" x14ac:dyDescent="0.2">
      <c r="A5" s="752" t="s">
        <v>79</v>
      </c>
      <c r="B5" s="10">
        <v>138.19999999999999</v>
      </c>
      <c r="C5" s="170">
        <v>89.2</v>
      </c>
      <c r="D5" s="11">
        <v>92.9</v>
      </c>
      <c r="E5" s="170">
        <v>57.8</v>
      </c>
      <c r="F5" s="11">
        <v>31.4</v>
      </c>
      <c r="G5" s="170">
        <v>21.6</v>
      </c>
      <c r="H5" s="11">
        <v>13.9</v>
      </c>
      <c r="I5" s="171">
        <v>8.1999999999999993</v>
      </c>
    </row>
    <row r="6" spans="1:9" s="38" customFormat="1" x14ac:dyDescent="0.2">
      <c r="A6" s="751"/>
      <c r="B6" s="8">
        <v>1</v>
      </c>
      <c r="C6" s="16">
        <v>0.64544000000000001</v>
      </c>
      <c r="D6" s="7">
        <v>0.67220999999999997</v>
      </c>
      <c r="E6" s="16">
        <v>0.62217</v>
      </c>
      <c r="F6" s="7">
        <v>0.22721</v>
      </c>
      <c r="G6" s="16">
        <v>0.68789999999999996</v>
      </c>
      <c r="H6" s="7">
        <v>0.10058</v>
      </c>
      <c r="I6" s="21">
        <v>0.58992999999999995</v>
      </c>
    </row>
    <row r="7" spans="1:9" x14ac:dyDescent="0.2">
      <c r="A7" s="751" t="s">
        <v>80</v>
      </c>
      <c r="B7" s="10">
        <v>128.1</v>
      </c>
      <c r="C7" s="170">
        <v>79.2</v>
      </c>
      <c r="D7" s="11">
        <v>102.1</v>
      </c>
      <c r="E7" s="170">
        <v>62.5</v>
      </c>
      <c r="F7" s="11">
        <v>21.9</v>
      </c>
      <c r="G7" s="170">
        <v>15.5</v>
      </c>
      <c r="H7" s="11">
        <v>4.0999999999999996</v>
      </c>
      <c r="I7" s="171">
        <v>1.2</v>
      </c>
    </row>
    <row r="8" spans="1:9" x14ac:dyDescent="0.2">
      <c r="A8" s="751"/>
      <c r="B8" s="8">
        <v>1</v>
      </c>
      <c r="C8" s="16">
        <v>0.61826999999999999</v>
      </c>
      <c r="D8" s="7">
        <v>0.79703000000000002</v>
      </c>
      <c r="E8" s="16">
        <v>0.61214000000000002</v>
      </c>
      <c r="F8" s="7">
        <v>0.17096</v>
      </c>
      <c r="G8" s="16">
        <v>0.70775999999999994</v>
      </c>
      <c r="H8" s="7">
        <v>3.2009999999999997E-2</v>
      </c>
      <c r="I8" s="21">
        <v>0.29268</v>
      </c>
    </row>
    <row r="9" spans="1:9" x14ac:dyDescent="0.2">
      <c r="A9" s="751" t="s">
        <v>81</v>
      </c>
      <c r="B9" s="10">
        <v>11.9</v>
      </c>
      <c r="C9" s="170">
        <v>4</v>
      </c>
      <c r="D9" s="11">
        <v>9.5</v>
      </c>
      <c r="E9" s="170">
        <v>2.8</v>
      </c>
      <c r="F9" s="11">
        <v>0.3</v>
      </c>
      <c r="G9" s="170">
        <v>0</v>
      </c>
      <c r="H9" s="11">
        <v>2.1</v>
      </c>
      <c r="I9" s="171">
        <v>1.2</v>
      </c>
    </row>
    <row r="10" spans="1:9" x14ac:dyDescent="0.2">
      <c r="A10" s="751"/>
      <c r="B10" s="8">
        <v>1</v>
      </c>
      <c r="C10" s="16">
        <v>0.33612999999999998</v>
      </c>
      <c r="D10" s="7">
        <v>0.79832000000000003</v>
      </c>
      <c r="E10" s="16">
        <v>0.29474</v>
      </c>
      <c r="F10" s="7">
        <v>2.521E-2</v>
      </c>
      <c r="G10" s="16" t="s">
        <v>498</v>
      </c>
      <c r="H10" s="7">
        <v>0.17646999999999999</v>
      </c>
      <c r="I10" s="21">
        <v>0.57142999999999999</v>
      </c>
    </row>
    <row r="11" spans="1:9" x14ac:dyDescent="0.2">
      <c r="A11" s="751" t="s">
        <v>82</v>
      </c>
      <c r="B11" s="10">
        <v>18</v>
      </c>
      <c r="C11" s="170">
        <v>14</v>
      </c>
      <c r="D11" s="11">
        <v>12.7</v>
      </c>
      <c r="E11" s="170">
        <v>8.9</v>
      </c>
      <c r="F11" s="11">
        <v>4.8</v>
      </c>
      <c r="G11" s="170">
        <v>4.5999999999999996</v>
      </c>
      <c r="H11" s="11">
        <v>0.5</v>
      </c>
      <c r="I11" s="171">
        <v>0.5</v>
      </c>
    </row>
    <row r="12" spans="1:9" x14ac:dyDescent="0.2">
      <c r="A12" s="751"/>
      <c r="B12" s="8">
        <v>1</v>
      </c>
      <c r="C12" s="16">
        <v>0.77778000000000003</v>
      </c>
      <c r="D12" s="7">
        <v>0.70555999999999996</v>
      </c>
      <c r="E12" s="16">
        <v>0.70079000000000002</v>
      </c>
      <c r="F12" s="7">
        <v>0.26667000000000002</v>
      </c>
      <c r="G12" s="16">
        <v>0.95833000000000002</v>
      </c>
      <c r="H12" s="7">
        <v>2.7779999999999999E-2</v>
      </c>
      <c r="I12" s="21">
        <v>1</v>
      </c>
    </row>
    <row r="13" spans="1:9" x14ac:dyDescent="0.2">
      <c r="A13" s="751" t="s">
        <v>83</v>
      </c>
      <c r="B13" s="10">
        <v>2</v>
      </c>
      <c r="C13" s="170">
        <v>2</v>
      </c>
      <c r="D13" s="11">
        <v>1.8</v>
      </c>
      <c r="E13" s="170">
        <v>1.8</v>
      </c>
      <c r="F13" s="11">
        <v>0.2</v>
      </c>
      <c r="G13" s="170">
        <v>0.2</v>
      </c>
      <c r="H13" s="11">
        <v>0</v>
      </c>
      <c r="I13" s="171">
        <v>0</v>
      </c>
    </row>
    <row r="14" spans="1:9" x14ac:dyDescent="0.2">
      <c r="A14" s="751"/>
      <c r="B14" s="8">
        <v>1</v>
      </c>
      <c r="C14" s="16">
        <v>1</v>
      </c>
      <c r="D14" s="7">
        <v>0.9</v>
      </c>
      <c r="E14" s="16">
        <v>1</v>
      </c>
      <c r="F14" s="7">
        <v>0.1</v>
      </c>
      <c r="G14" s="16">
        <v>1</v>
      </c>
      <c r="H14" s="7" t="s">
        <v>498</v>
      </c>
      <c r="I14" s="21" t="s">
        <v>498</v>
      </c>
    </row>
    <row r="15" spans="1:9" x14ac:dyDescent="0.2">
      <c r="A15" s="751" t="s">
        <v>84</v>
      </c>
      <c r="B15" s="10">
        <v>2</v>
      </c>
      <c r="C15" s="170">
        <v>1</v>
      </c>
      <c r="D15" s="11">
        <v>1.5</v>
      </c>
      <c r="E15" s="170">
        <v>1</v>
      </c>
      <c r="F15" s="11">
        <v>0</v>
      </c>
      <c r="G15" s="170">
        <v>0</v>
      </c>
      <c r="H15" s="11">
        <v>0.5</v>
      </c>
      <c r="I15" s="171">
        <v>0</v>
      </c>
    </row>
    <row r="16" spans="1:9" x14ac:dyDescent="0.2">
      <c r="A16" s="751"/>
      <c r="B16" s="8">
        <v>1</v>
      </c>
      <c r="C16" s="16">
        <v>0.5</v>
      </c>
      <c r="D16" s="7">
        <v>0.75</v>
      </c>
      <c r="E16" s="16">
        <v>0.66666999999999998</v>
      </c>
      <c r="F16" s="7" t="s">
        <v>498</v>
      </c>
      <c r="G16" s="16" t="s">
        <v>498</v>
      </c>
      <c r="H16" s="7">
        <v>0.25</v>
      </c>
      <c r="I16" s="21" t="s">
        <v>498</v>
      </c>
    </row>
    <row r="17" spans="1:9" x14ac:dyDescent="0.2">
      <c r="A17" s="751" t="s">
        <v>85</v>
      </c>
      <c r="B17" s="10">
        <v>36.9</v>
      </c>
      <c r="C17" s="170">
        <v>20.5</v>
      </c>
      <c r="D17" s="11">
        <v>29</v>
      </c>
      <c r="E17" s="170">
        <v>15.8</v>
      </c>
      <c r="F17" s="11">
        <v>6.1</v>
      </c>
      <c r="G17" s="170">
        <v>3.8</v>
      </c>
      <c r="H17" s="11">
        <v>1.8</v>
      </c>
      <c r="I17" s="171">
        <v>0.8</v>
      </c>
    </row>
    <row r="18" spans="1:9" x14ac:dyDescent="0.2">
      <c r="A18" s="751"/>
      <c r="B18" s="8">
        <v>1</v>
      </c>
      <c r="C18" s="16">
        <v>0.55556000000000005</v>
      </c>
      <c r="D18" s="7">
        <v>0.78591</v>
      </c>
      <c r="E18" s="16">
        <v>0.54483000000000004</v>
      </c>
      <c r="F18" s="7">
        <v>0.16531000000000001</v>
      </c>
      <c r="G18" s="16">
        <v>0.62295</v>
      </c>
      <c r="H18" s="7">
        <v>4.8779999999999997E-2</v>
      </c>
      <c r="I18" s="21">
        <v>0.44444</v>
      </c>
    </row>
    <row r="19" spans="1:9" ht="12.75" customHeight="1" x14ac:dyDescent="0.2">
      <c r="A19" s="751" t="s">
        <v>86</v>
      </c>
      <c r="B19" s="10">
        <v>8.3000000000000007</v>
      </c>
      <c r="C19" s="170">
        <v>7.3</v>
      </c>
      <c r="D19" s="11">
        <v>7.2</v>
      </c>
      <c r="E19" s="170">
        <v>6.3</v>
      </c>
      <c r="F19" s="11">
        <v>1.1000000000000001</v>
      </c>
      <c r="G19" s="170">
        <v>1</v>
      </c>
      <c r="H19" s="11">
        <v>0</v>
      </c>
      <c r="I19" s="171">
        <v>0</v>
      </c>
    </row>
    <row r="20" spans="1:9" x14ac:dyDescent="0.2">
      <c r="A20" s="751"/>
      <c r="B20" s="8">
        <v>1</v>
      </c>
      <c r="C20" s="16">
        <v>0.87951999999999997</v>
      </c>
      <c r="D20" s="7">
        <v>0.86746999999999996</v>
      </c>
      <c r="E20" s="16">
        <v>0.875</v>
      </c>
      <c r="F20" s="7">
        <v>0.13253000000000001</v>
      </c>
      <c r="G20" s="16">
        <v>0.90908999999999995</v>
      </c>
      <c r="H20" s="7" t="s">
        <v>498</v>
      </c>
      <c r="I20" s="21" t="s">
        <v>498</v>
      </c>
    </row>
    <row r="21" spans="1:9" x14ac:dyDescent="0.2">
      <c r="A21" s="751" t="s">
        <v>87</v>
      </c>
      <c r="B21" s="10">
        <v>59.3</v>
      </c>
      <c r="C21" s="170">
        <v>29.6</v>
      </c>
      <c r="D21" s="11">
        <v>44.9</v>
      </c>
      <c r="E21" s="170">
        <v>21.3</v>
      </c>
      <c r="F21" s="11">
        <v>12</v>
      </c>
      <c r="G21" s="170">
        <v>6.9</v>
      </c>
      <c r="H21" s="11">
        <v>2.4</v>
      </c>
      <c r="I21" s="171">
        <v>1.4</v>
      </c>
    </row>
    <row r="22" spans="1:9" x14ac:dyDescent="0.2">
      <c r="A22" s="751"/>
      <c r="B22" s="8">
        <v>1</v>
      </c>
      <c r="C22" s="16">
        <v>0.49915999999999999</v>
      </c>
      <c r="D22" s="7">
        <v>0.75717000000000001</v>
      </c>
      <c r="E22" s="16">
        <v>0.47438999999999998</v>
      </c>
      <c r="F22" s="7">
        <v>0.20236000000000001</v>
      </c>
      <c r="G22" s="16">
        <v>0.57499999999999996</v>
      </c>
      <c r="H22" s="7">
        <v>4.0469999999999999E-2</v>
      </c>
      <c r="I22" s="21">
        <v>0.58333000000000002</v>
      </c>
    </row>
    <row r="23" spans="1:9" ht="12.75" customHeight="1" x14ac:dyDescent="0.2">
      <c r="A23" s="751" t="s">
        <v>88</v>
      </c>
      <c r="B23" s="10">
        <v>121.5</v>
      </c>
      <c r="C23" s="170">
        <v>60.5</v>
      </c>
      <c r="D23" s="11">
        <v>81.2</v>
      </c>
      <c r="E23" s="170">
        <v>40.5</v>
      </c>
      <c r="F23" s="11">
        <v>37</v>
      </c>
      <c r="G23" s="170">
        <v>17.8</v>
      </c>
      <c r="H23" s="11">
        <v>3.3</v>
      </c>
      <c r="I23" s="171">
        <v>2.2000000000000002</v>
      </c>
    </row>
    <row r="24" spans="1:9" x14ac:dyDescent="0.2">
      <c r="A24" s="751"/>
      <c r="B24" s="8">
        <v>1</v>
      </c>
      <c r="C24" s="16">
        <v>0.49793999999999999</v>
      </c>
      <c r="D24" s="7">
        <v>0.66830999999999996</v>
      </c>
      <c r="E24" s="16">
        <v>0.49876999999999999</v>
      </c>
      <c r="F24" s="7">
        <v>0.30453000000000002</v>
      </c>
      <c r="G24" s="16">
        <v>0.48108000000000001</v>
      </c>
      <c r="H24" s="7">
        <v>2.716E-2</v>
      </c>
      <c r="I24" s="21">
        <v>0.66666999999999998</v>
      </c>
    </row>
    <row r="25" spans="1:9" x14ac:dyDescent="0.2">
      <c r="A25" s="751" t="s">
        <v>89</v>
      </c>
      <c r="B25" s="10">
        <v>40</v>
      </c>
      <c r="C25" s="170">
        <v>24.3</v>
      </c>
      <c r="D25" s="11">
        <v>25.2</v>
      </c>
      <c r="E25" s="170">
        <v>15.4</v>
      </c>
      <c r="F25" s="11">
        <v>12.3</v>
      </c>
      <c r="G25" s="170">
        <v>7.1</v>
      </c>
      <c r="H25" s="11">
        <v>2.5</v>
      </c>
      <c r="I25" s="171">
        <v>1.8</v>
      </c>
    </row>
    <row r="26" spans="1:9" x14ac:dyDescent="0.2">
      <c r="A26" s="751"/>
      <c r="B26" s="8">
        <v>1</v>
      </c>
      <c r="C26" s="16">
        <v>0.60750000000000004</v>
      </c>
      <c r="D26" s="7">
        <v>0.63</v>
      </c>
      <c r="E26" s="16">
        <v>0.61111000000000004</v>
      </c>
      <c r="F26" s="7">
        <v>0.3075</v>
      </c>
      <c r="G26" s="16">
        <v>0.57723999999999998</v>
      </c>
      <c r="H26" s="7">
        <v>6.25E-2</v>
      </c>
      <c r="I26" s="21">
        <v>0.72</v>
      </c>
    </row>
    <row r="27" spans="1:9" x14ac:dyDescent="0.2">
      <c r="A27" s="751" t="s">
        <v>90</v>
      </c>
      <c r="B27" s="10">
        <v>13</v>
      </c>
      <c r="C27" s="170">
        <v>9</v>
      </c>
      <c r="D27" s="11">
        <v>10.1</v>
      </c>
      <c r="E27" s="170">
        <v>6.1</v>
      </c>
      <c r="F27" s="11">
        <v>2.4</v>
      </c>
      <c r="G27" s="170">
        <v>2.4</v>
      </c>
      <c r="H27" s="11">
        <v>0.5</v>
      </c>
      <c r="I27" s="171">
        <v>0.5</v>
      </c>
    </row>
    <row r="28" spans="1:9" x14ac:dyDescent="0.2">
      <c r="A28" s="751"/>
      <c r="B28" s="8">
        <v>1</v>
      </c>
      <c r="C28" s="16">
        <v>0.69230999999999998</v>
      </c>
      <c r="D28" s="7">
        <v>0.77692000000000005</v>
      </c>
      <c r="E28" s="16">
        <v>0.60396000000000005</v>
      </c>
      <c r="F28" s="7">
        <v>0.18462000000000001</v>
      </c>
      <c r="G28" s="16">
        <v>1</v>
      </c>
      <c r="H28" s="7">
        <v>3.8460000000000001E-2</v>
      </c>
      <c r="I28" s="21">
        <v>1</v>
      </c>
    </row>
    <row r="29" spans="1:9" x14ac:dyDescent="0.2">
      <c r="A29" s="751" t="s">
        <v>91</v>
      </c>
      <c r="B29" s="10">
        <v>16</v>
      </c>
      <c r="C29" s="170">
        <v>2</v>
      </c>
      <c r="D29" s="11">
        <v>12</v>
      </c>
      <c r="E29" s="170">
        <v>2.5</v>
      </c>
      <c r="F29" s="11">
        <v>3.9</v>
      </c>
      <c r="G29" s="170">
        <v>0.5</v>
      </c>
      <c r="H29" s="11">
        <v>0.1</v>
      </c>
      <c r="I29" s="171">
        <v>0</v>
      </c>
    </row>
    <row r="30" spans="1:9" x14ac:dyDescent="0.2">
      <c r="A30" s="751"/>
      <c r="B30" s="8">
        <v>1</v>
      </c>
      <c r="C30" s="16">
        <v>0.125</v>
      </c>
      <c r="D30" s="7">
        <v>0.75</v>
      </c>
      <c r="E30" s="16">
        <v>0.20832999999999999</v>
      </c>
      <c r="F30" s="7">
        <v>0.24374999999999999</v>
      </c>
      <c r="G30" s="16">
        <v>0.12820999999999999</v>
      </c>
      <c r="H30" s="7">
        <v>6.2500000000000003E-3</v>
      </c>
      <c r="I30" s="21" t="s">
        <v>498</v>
      </c>
    </row>
    <row r="31" spans="1:9" x14ac:dyDescent="0.2">
      <c r="A31" s="751" t="s">
        <v>92</v>
      </c>
      <c r="B31" s="10">
        <v>14</v>
      </c>
      <c r="C31" s="170">
        <v>9</v>
      </c>
      <c r="D31" s="11">
        <v>11</v>
      </c>
      <c r="E31" s="170">
        <v>6.7</v>
      </c>
      <c r="F31" s="11">
        <v>3</v>
      </c>
      <c r="G31" s="170">
        <v>2.2999999999999998</v>
      </c>
      <c r="H31" s="11">
        <v>0</v>
      </c>
      <c r="I31" s="171">
        <v>0</v>
      </c>
    </row>
    <row r="32" spans="1:9" x14ac:dyDescent="0.2">
      <c r="A32" s="751"/>
      <c r="B32" s="8">
        <v>1</v>
      </c>
      <c r="C32" s="16">
        <v>0.64285999999999999</v>
      </c>
      <c r="D32" s="7">
        <v>0.78571000000000002</v>
      </c>
      <c r="E32" s="16">
        <v>0.60909000000000002</v>
      </c>
      <c r="F32" s="7">
        <v>0.21429000000000001</v>
      </c>
      <c r="G32" s="16">
        <v>0.76666999999999996</v>
      </c>
      <c r="H32" s="7" t="s">
        <v>498</v>
      </c>
      <c r="I32" s="21" t="s">
        <v>498</v>
      </c>
    </row>
    <row r="33" spans="1:14" ht="12.75" customHeight="1" x14ac:dyDescent="0.2">
      <c r="A33" s="751" t="s">
        <v>93</v>
      </c>
      <c r="B33" s="10">
        <v>46.5</v>
      </c>
      <c r="C33" s="170">
        <v>29.4</v>
      </c>
      <c r="D33" s="11">
        <v>35.299999999999997</v>
      </c>
      <c r="E33" s="170">
        <v>22.1</v>
      </c>
      <c r="F33" s="11">
        <v>8.9</v>
      </c>
      <c r="G33" s="170">
        <v>5.3</v>
      </c>
      <c r="H33" s="11">
        <v>2.2999999999999998</v>
      </c>
      <c r="I33" s="171">
        <v>1</v>
      </c>
    </row>
    <row r="34" spans="1:14" x14ac:dyDescent="0.2">
      <c r="A34" s="751"/>
      <c r="B34" s="8">
        <v>1</v>
      </c>
      <c r="C34" s="16">
        <v>0.63226000000000004</v>
      </c>
      <c r="D34" s="7">
        <v>0.75914000000000004</v>
      </c>
      <c r="E34" s="16">
        <v>0.62605999999999995</v>
      </c>
      <c r="F34" s="7">
        <v>0.19139999999999999</v>
      </c>
      <c r="G34" s="16">
        <v>0.59550999999999998</v>
      </c>
      <c r="H34" s="7">
        <v>4.9459999999999997E-2</v>
      </c>
      <c r="I34" s="21">
        <v>0.43478</v>
      </c>
    </row>
    <row r="35" spans="1:14" x14ac:dyDescent="0.2">
      <c r="A35" s="780" t="s">
        <v>94</v>
      </c>
      <c r="B35" s="10">
        <v>23.8</v>
      </c>
      <c r="C35" s="170">
        <v>11</v>
      </c>
      <c r="D35" s="11">
        <v>17.399999999999999</v>
      </c>
      <c r="E35" s="170">
        <v>8.3000000000000007</v>
      </c>
      <c r="F35" s="11">
        <v>5.9</v>
      </c>
      <c r="G35" s="170">
        <v>2.7</v>
      </c>
      <c r="H35" s="11">
        <v>0.5</v>
      </c>
      <c r="I35" s="171">
        <v>0</v>
      </c>
    </row>
    <row r="36" spans="1:14" x14ac:dyDescent="0.2">
      <c r="A36" s="769"/>
      <c r="B36" s="12">
        <v>1</v>
      </c>
      <c r="C36" s="16">
        <v>0.46217999999999998</v>
      </c>
      <c r="D36" s="13">
        <v>0.73109000000000002</v>
      </c>
      <c r="E36" s="16">
        <v>0.47700999999999999</v>
      </c>
      <c r="F36" s="7">
        <v>0.24790000000000001</v>
      </c>
      <c r="G36" s="16">
        <v>0.45762999999999998</v>
      </c>
      <c r="H36" s="7">
        <v>2.1010000000000001E-2</v>
      </c>
      <c r="I36" s="21" t="s">
        <v>498</v>
      </c>
    </row>
    <row r="37" spans="1:14" x14ac:dyDescent="0.2">
      <c r="A37" s="766" t="s">
        <v>109</v>
      </c>
      <c r="B37" s="14">
        <v>679.5</v>
      </c>
      <c r="C37" s="172">
        <v>392</v>
      </c>
      <c r="D37" s="15">
        <v>493.8</v>
      </c>
      <c r="E37" s="172">
        <v>279.8</v>
      </c>
      <c r="F37" s="15">
        <v>151.19999999999999</v>
      </c>
      <c r="G37" s="172">
        <v>91.7</v>
      </c>
      <c r="H37" s="15">
        <v>34.5</v>
      </c>
      <c r="I37" s="173">
        <v>18.8</v>
      </c>
    </row>
    <row r="38" spans="1:14" ht="13.5" thickBot="1" x14ac:dyDescent="0.25">
      <c r="A38" s="767"/>
      <c r="B38" s="34">
        <v>1</v>
      </c>
      <c r="C38" s="39">
        <v>0.57689000000000001</v>
      </c>
      <c r="D38" s="35">
        <v>0.72670999999999997</v>
      </c>
      <c r="E38" s="39">
        <v>0.56662999999999997</v>
      </c>
      <c r="F38" s="35">
        <v>0.22252</v>
      </c>
      <c r="G38" s="39">
        <v>0.60648000000000002</v>
      </c>
      <c r="H38" s="35">
        <v>5.0770000000000003E-2</v>
      </c>
      <c r="I38" s="40">
        <v>0.54493000000000003</v>
      </c>
    </row>
    <row r="40" spans="1:14" s="5" customFormat="1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s="5" customFormat="1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9" customFormat="1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M42" s="701"/>
      <c r="N42" s="701"/>
    </row>
    <row r="43" spans="1:14" s="9" customFormat="1" x14ac:dyDescent="0.2">
      <c r="A43" s="700" t="s">
        <v>516</v>
      </c>
      <c r="B43" s="701"/>
      <c r="C43" s="701"/>
      <c r="D43" s="701"/>
      <c r="E43" s="702" t="s">
        <v>503</v>
      </c>
      <c r="F43" s="702"/>
      <c r="G43" s="702"/>
      <c r="H43" s="701"/>
      <c r="I43" s="701"/>
      <c r="J43" s="701"/>
      <c r="K43" s="701"/>
      <c r="L43" s="701"/>
      <c r="M43" s="701"/>
      <c r="N43" s="701"/>
    </row>
    <row r="44" spans="1:14" s="9" customFormat="1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</row>
    <row r="45" spans="1:14" s="9" customFormat="1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</row>
  </sheetData>
  <mergeCells count="24">
    <mergeCell ref="A37:A38"/>
    <mergeCell ref="A23:A24"/>
    <mergeCell ref="A25:A26"/>
    <mergeCell ref="A29:A30"/>
    <mergeCell ref="A31:A32"/>
    <mergeCell ref="A33:A34"/>
    <mergeCell ref="A35:A36"/>
    <mergeCell ref="A27:A28"/>
    <mergeCell ref="A17:A18"/>
    <mergeCell ref="A19:A20"/>
    <mergeCell ref="A21:A22"/>
    <mergeCell ref="A1:I1"/>
    <mergeCell ref="A2:A4"/>
    <mergeCell ref="B2:I2"/>
    <mergeCell ref="B3:C3"/>
    <mergeCell ref="D3:E3"/>
    <mergeCell ref="F3:G3"/>
    <mergeCell ref="H3:I3"/>
    <mergeCell ref="A5:A6"/>
    <mergeCell ref="A7:A8"/>
    <mergeCell ref="A9:A10"/>
    <mergeCell ref="A11:A12"/>
    <mergeCell ref="A13:A14"/>
    <mergeCell ref="A15:A16"/>
  </mergeCells>
  <conditionalFormatting sqref="A5:I5">
    <cfRule type="cellIs" dxfId="915" priority="42" stopIfTrue="1" operator="equal">
      <formula>0</formula>
    </cfRule>
  </conditionalFormatting>
  <conditionalFormatting sqref="A6:I6">
    <cfRule type="cellIs" dxfId="914" priority="41" stopIfTrue="1" operator="lessThan">
      <formula>0.0005</formula>
    </cfRule>
    <cfRule type="cellIs" dxfId="913" priority="40" stopIfTrue="1" operator="equal">
      <formula>1</formula>
    </cfRule>
  </conditionalFormatting>
  <conditionalFormatting sqref="A8:I8">
    <cfRule type="cellIs" dxfId="912" priority="38" stopIfTrue="1" operator="lessThan">
      <formula>0.0005</formula>
    </cfRule>
    <cfRule type="cellIs" dxfId="911" priority="37" stopIfTrue="1" operator="equal">
      <formula>1</formula>
    </cfRule>
  </conditionalFormatting>
  <conditionalFormatting sqref="A9:I9">
    <cfRule type="cellIs" dxfId="910" priority="36" stopIfTrue="1" operator="equal">
      <formula>0</formula>
    </cfRule>
  </conditionalFormatting>
  <conditionalFormatting sqref="A10:I10">
    <cfRule type="cellIs" dxfId="909" priority="35" stopIfTrue="1" operator="lessThan">
      <formula>0.0005</formula>
    </cfRule>
    <cfRule type="cellIs" dxfId="908" priority="34" stopIfTrue="1" operator="equal">
      <formula>1</formula>
    </cfRule>
  </conditionalFormatting>
  <conditionalFormatting sqref="A11:I11">
    <cfRule type="cellIs" dxfId="907" priority="33" stopIfTrue="1" operator="equal">
      <formula>0</formula>
    </cfRule>
  </conditionalFormatting>
  <conditionalFormatting sqref="A12:I12">
    <cfRule type="cellIs" dxfId="906" priority="31" stopIfTrue="1" operator="equal">
      <formula>1</formula>
    </cfRule>
    <cfRule type="cellIs" dxfId="905" priority="32" stopIfTrue="1" operator="lessThan">
      <formula>0.0005</formula>
    </cfRule>
  </conditionalFormatting>
  <conditionalFormatting sqref="A13:I13">
    <cfRule type="cellIs" dxfId="904" priority="30" stopIfTrue="1" operator="equal">
      <formula>0</formula>
    </cfRule>
  </conditionalFormatting>
  <conditionalFormatting sqref="A14:I14">
    <cfRule type="cellIs" dxfId="903" priority="29" stopIfTrue="1" operator="lessThan">
      <formula>0.0005</formula>
    </cfRule>
    <cfRule type="cellIs" dxfId="902" priority="28" stopIfTrue="1" operator="equal">
      <formula>1</formula>
    </cfRule>
  </conditionalFormatting>
  <conditionalFormatting sqref="A15:I15">
    <cfRule type="cellIs" dxfId="901" priority="27" stopIfTrue="1" operator="equal">
      <formula>0</formula>
    </cfRule>
  </conditionalFormatting>
  <conditionalFormatting sqref="A16:I16">
    <cfRule type="cellIs" dxfId="900" priority="26" stopIfTrue="1" operator="lessThan">
      <formula>0.0005</formula>
    </cfRule>
    <cfRule type="cellIs" dxfId="899" priority="25" stopIfTrue="1" operator="equal">
      <formula>1</formula>
    </cfRule>
  </conditionalFormatting>
  <conditionalFormatting sqref="A17:I17">
    <cfRule type="cellIs" dxfId="898" priority="24" stopIfTrue="1" operator="equal">
      <formula>0</formula>
    </cfRule>
  </conditionalFormatting>
  <conditionalFormatting sqref="A18:I18">
    <cfRule type="cellIs" dxfId="897" priority="23" stopIfTrue="1" operator="lessThan">
      <formula>0.0005</formula>
    </cfRule>
    <cfRule type="cellIs" dxfId="896" priority="22" stopIfTrue="1" operator="equal">
      <formula>1</formula>
    </cfRule>
  </conditionalFormatting>
  <conditionalFormatting sqref="A19:I19">
    <cfRule type="cellIs" dxfId="895" priority="21" stopIfTrue="1" operator="equal">
      <formula>0</formula>
    </cfRule>
  </conditionalFormatting>
  <conditionalFormatting sqref="A20:I20">
    <cfRule type="cellIs" dxfId="894" priority="19" stopIfTrue="1" operator="equal">
      <formula>1</formula>
    </cfRule>
    <cfRule type="cellIs" dxfId="893" priority="20" stopIfTrue="1" operator="lessThan">
      <formula>0.0005</formula>
    </cfRule>
  </conditionalFormatting>
  <conditionalFormatting sqref="A21:I21">
    <cfRule type="cellIs" dxfId="892" priority="18" stopIfTrue="1" operator="equal">
      <formula>0</formula>
    </cfRule>
  </conditionalFormatting>
  <conditionalFormatting sqref="A22:I22">
    <cfRule type="cellIs" dxfId="891" priority="17" stopIfTrue="1" operator="lessThan">
      <formula>0.0005</formula>
    </cfRule>
    <cfRule type="cellIs" dxfId="890" priority="16" stopIfTrue="1" operator="equal">
      <formula>1</formula>
    </cfRule>
  </conditionalFormatting>
  <conditionalFormatting sqref="A23:I23">
    <cfRule type="cellIs" dxfId="889" priority="15" stopIfTrue="1" operator="equal">
      <formula>0</formula>
    </cfRule>
  </conditionalFormatting>
  <conditionalFormatting sqref="A24:I24">
    <cfRule type="cellIs" dxfId="888" priority="13" stopIfTrue="1" operator="equal">
      <formula>1</formula>
    </cfRule>
    <cfRule type="cellIs" dxfId="887" priority="14" stopIfTrue="1" operator="lessThan">
      <formula>0.0005</formula>
    </cfRule>
  </conditionalFormatting>
  <conditionalFormatting sqref="A25:I25">
    <cfRule type="cellIs" dxfId="886" priority="12" stopIfTrue="1" operator="equal">
      <formula>0</formula>
    </cfRule>
  </conditionalFormatting>
  <conditionalFormatting sqref="A26:I26">
    <cfRule type="cellIs" dxfId="885" priority="10" stopIfTrue="1" operator="equal">
      <formula>1</formula>
    </cfRule>
    <cfRule type="cellIs" dxfId="884" priority="11" stopIfTrue="1" operator="lessThan">
      <formula>0.0005</formula>
    </cfRule>
  </conditionalFormatting>
  <conditionalFormatting sqref="A27:I27">
    <cfRule type="cellIs" dxfId="883" priority="9" stopIfTrue="1" operator="equal">
      <formula>0</formula>
    </cfRule>
  </conditionalFormatting>
  <conditionalFormatting sqref="A28:I28">
    <cfRule type="cellIs" dxfId="882" priority="8" stopIfTrue="1" operator="lessThan">
      <formula>0.0005</formula>
    </cfRule>
    <cfRule type="cellIs" dxfId="881" priority="7" stopIfTrue="1" operator="equal">
      <formula>1</formula>
    </cfRule>
  </conditionalFormatting>
  <conditionalFormatting sqref="A29:I29">
    <cfRule type="cellIs" dxfId="880" priority="6" stopIfTrue="1" operator="equal">
      <formula>0</formula>
    </cfRule>
  </conditionalFormatting>
  <conditionalFormatting sqref="A30:I30">
    <cfRule type="cellIs" dxfId="879" priority="4" stopIfTrue="1" operator="equal">
      <formula>1</formula>
    </cfRule>
    <cfRule type="cellIs" dxfId="878" priority="5" stopIfTrue="1" operator="lessThan">
      <formula>0.0005</formula>
    </cfRule>
  </conditionalFormatting>
  <conditionalFormatting sqref="A31:I31">
    <cfRule type="cellIs" dxfId="877" priority="3" stopIfTrue="1" operator="equal">
      <formula>0</formula>
    </cfRule>
  </conditionalFormatting>
  <conditionalFormatting sqref="A32:I32">
    <cfRule type="cellIs" dxfId="876" priority="2" stopIfTrue="1" operator="lessThan">
      <formula>0.0005</formula>
    </cfRule>
    <cfRule type="cellIs" dxfId="875" priority="1" stopIfTrue="1" operator="equal">
      <formula>1</formula>
    </cfRule>
  </conditionalFormatting>
  <conditionalFormatting sqref="A33:I33 A35:I35">
    <cfRule type="cellIs" dxfId="874" priority="45" stopIfTrue="1" operator="equal">
      <formula>0</formula>
    </cfRule>
  </conditionalFormatting>
  <conditionalFormatting sqref="A34:I34 A36:I36">
    <cfRule type="cellIs" dxfId="873" priority="43" stopIfTrue="1" operator="equal">
      <formula>1</formula>
    </cfRule>
    <cfRule type="cellIs" dxfId="872" priority="44" stopIfTrue="1" operator="lessThan">
      <formula>0.0005</formula>
    </cfRule>
  </conditionalFormatting>
  <conditionalFormatting sqref="A37:I37">
    <cfRule type="cellIs" dxfId="871" priority="48" stopIfTrue="1" operator="equal">
      <formula>0</formula>
    </cfRule>
  </conditionalFormatting>
  <conditionalFormatting sqref="A38:I38">
    <cfRule type="cellIs" dxfId="870" priority="46" stopIfTrue="1" operator="equal">
      <formula>1</formula>
    </cfRule>
    <cfRule type="cellIs" dxfId="869" priority="47" stopIfTrue="1" operator="lessThan">
      <formula>0.0005</formula>
    </cfRule>
  </conditionalFormatting>
  <conditionalFormatting sqref="B7:I7">
    <cfRule type="cellIs" dxfId="868" priority="39" stopIfTrue="1" operator="equal">
      <formula>0</formula>
    </cfRule>
  </conditionalFormatting>
  <hyperlinks>
    <hyperlink ref="E43" r:id="rId1" xr:uid="{93753A73-8506-41FF-9BD5-7379F57A5C80}"/>
    <hyperlink ref="E43:G43" r:id="rId2" display="http://dx.doi.org/10.4232/1.14582 " xr:uid="{25E02F94-6736-46A5-AFAC-63BEDFBD3DD9}"/>
    <hyperlink ref="A45" r:id="rId3" display="Publikation und Tabellen stehen unter der Lizenz CC BY-SA DEED 4.0." xr:uid="{FE122232-1273-4877-975C-9C26D639A02D}"/>
  </hyperlinks>
  <pageMargins left="0.7" right="0.7" top="0.78740157499999996" bottom="0.78740157499999996" header="0.3" footer="0.3"/>
  <pageSetup paperSize="9" scale="85" orientation="portrait" horizontalDpi="4294967295" verticalDpi="4294967295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26C9-A9FD-402E-BAFE-4336A36B1CFE}">
  <dimension ref="A1:AM46"/>
  <sheetViews>
    <sheetView view="pageBreakPreview" zoomScaleNormal="80" zoomScaleSheetLayoutView="100" workbookViewId="0"/>
  </sheetViews>
  <sheetFormatPr baseColWidth="10" defaultRowHeight="12.75" x14ac:dyDescent="0.2"/>
  <cols>
    <col min="1" max="1" width="14.85546875" style="24" customWidth="1"/>
    <col min="2" max="37" width="9.7109375" style="24" customWidth="1"/>
    <col min="38" max="16384" width="11.42578125" style="24"/>
  </cols>
  <sheetData>
    <row r="1" spans="1:37" ht="39.950000000000003" customHeight="1" thickBot="1" x14ac:dyDescent="0.25">
      <c r="A1" s="46" t="str">
        <f>"Tabelle 2.2: Hauptberufliches pädagogisches Personal nach Ländern " &amp;Hilfswerte!B1</f>
        <v>Tabelle 2.2: Hauptberufliches pädagogisches Personal nach Ländern 2019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 t="str">
        <f>"noch "&amp;A1&amp;""</f>
        <v>noch Tabelle 2.2: Hauptberufliches pädagogisches Personal nach Ländern 2019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753" t="str">
        <f>M1</f>
        <v>noch Tabelle 2.2: Hauptberufliches pädagogisches Personal nach Ländern 2019</v>
      </c>
      <c r="AC1" s="753"/>
      <c r="AD1" s="753"/>
      <c r="AE1" s="753"/>
      <c r="AF1" s="753"/>
      <c r="AG1" s="753"/>
      <c r="AH1" s="753"/>
      <c r="AI1" s="753"/>
      <c r="AJ1" s="753"/>
      <c r="AK1" s="792"/>
    </row>
    <row r="2" spans="1:37" s="196" customFormat="1" ht="18" customHeight="1" x14ac:dyDescent="0.2">
      <c r="A2" s="754" t="s">
        <v>14</v>
      </c>
      <c r="B2" s="773" t="s">
        <v>64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5"/>
    </row>
    <row r="3" spans="1:37" ht="24.75" customHeight="1" x14ac:dyDescent="0.2">
      <c r="A3" s="755"/>
      <c r="B3" s="795"/>
      <c r="C3" s="796"/>
      <c r="D3" s="796"/>
      <c r="E3" s="796"/>
      <c r="F3" s="796"/>
      <c r="G3" s="797"/>
      <c r="H3" s="798" t="s">
        <v>68</v>
      </c>
      <c r="I3" s="799"/>
      <c r="J3" s="799"/>
      <c r="K3" s="799"/>
      <c r="L3" s="800"/>
      <c r="M3" s="798" t="s">
        <v>69</v>
      </c>
      <c r="N3" s="801"/>
      <c r="O3" s="801"/>
      <c r="P3" s="801"/>
      <c r="Q3" s="802"/>
      <c r="R3" s="782" t="s">
        <v>70</v>
      </c>
      <c r="S3" s="783"/>
      <c r="T3" s="783"/>
      <c r="U3" s="783"/>
      <c r="V3" s="784"/>
      <c r="W3" s="782" t="s">
        <v>71</v>
      </c>
      <c r="X3" s="783"/>
      <c r="Y3" s="783"/>
      <c r="Z3" s="783"/>
      <c r="AA3" s="784"/>
      <c r="AB3" s="782" t="s">
        <v>72</v>
      </c>
      <c r="AC3" s="783"/>
      <c r="AD3" s="783"/>
      <c r="AE3" s="783"/>
      <c r="AF3" s="784"/>
      <c r="AG3" s="782" t="s">
        <v>73</v>
      </c>
      <c r="AH3" s="783"/>
      <c r="AI3" s="783"/>
      <c r="AJ3" s="783"/>
      <c r="AK3" s="785"/>
    </row>
    <row r="4" spans="1:37" ht="12.75" customHeight="1" x14ac:dyDescent="0.2">
      <c r="A4" s="755"/>
      <c r="B4" s="41"/>
      <c r="C4" s="42"/>
      <c r="D4" s="786" t="s">
        <v>12</v>
      </c>
      <c r="E4" s="787"/>
      <c r="F4" s="788" t="s">
        <v>13</v>
      </c>
      <c r="G4" s="787"/>
      <c r="H4" s="790"/>
      <c r="I4" s="786" t="s">
        <v>12</v>
      </c>
      <c r="J4" s="787"/>
      <c r="K4" s="788" t="s">
        <v>13</v>
      </c>
      <c r="L4" s="787"/>
      <c r="M4" s="793"/>
      <c r="N4" s="786" t="s">
        <v>12</v>
      </c>
      <c r="O4" s="787"/>
      <c r="P4" s="788" t="s">
        <v>13</v>
      </c>
      <c r="Q4" s="787"/>
      <c r="R4" s="546"/>
      <c r="S4" s="786" t="s">
        <v>12</v>
      </c>
      <c r="T4" s="787"/>
      <c r="U4" s="788" t="s">
        <v>13</v>
      </c>
      <c r="V4" s="787"/>
      <c r="W4" s="546"/>
      <c r="X4" s="786" t="s">
        <v>12</v>
      </c>
      <c r="Y4" s="787"/>
      <c r="Z4" s="788" t="s">
        <v>13</v>
      </c>
      <c r="AA4" s="787"/>
      <c r="AB4" s="546"/>
      <c r="AC4" s="786" t="s">
        <v>12</v>
      </c>
      <c r="AD4" s="787"/>
      <c r="AE4" s="788" t="s">
        <v>13</v>
      </c>
      <c r="AF4" s="787"/>
      <c r="AG4" s="546"/>
      <c r="AH4" s="786" t="s">
        <v>12</v>
      </c>
      <c r="AI4" s="787"/>
      <c r="AJ4" s="788" t="s">
        <v>13</v>
      </c>
      <c r="AK4" s="789"/>
    </row>
    <row r="5" spans="1:37" s="45" customFormat="1" ht="24" customHeight="1" x14ac:dyDescent="0.2">
      <c r="A5" s="756"/>
      <c r="B5" s="547"/>
      <c r="C5" s="26" t="s">
        <v>460</v>
      </c>
      <c r="D5" s="43"/>
      <c r="E5" s="26" t="s">
        <v>460</v>
      </c>
      <c r="F5" s="43"/>
      <c r="G5" s="26" t="s">
        <v>460</v>
      </c>
      <c r="H5" s="791"/>
      <c r="I5" s="43"/>
      <c r="J5" s="26" t="s">
        <v>460</v>
      </c>
      <c r="K5" s="43"/>
      <c r="L5" s="26" t="s">
        <v>460</v>
      </c>
      <c r="M5" s="794"/>
      <c r="N5" s="43"/>
      <c r="O5" s="26" t="s">
        <v>460</v>
      </c>
      <c r="P5" s="43"/>
      <c r="Q5" s="26" t="s">
        <v>460</v>
      </c>
      <c r="R5" s="545"/>
      <c r="S5" s="43"/>
      <c r="T5" s="26" t="s">
        <v>460</v>
      </c>
      <c r="U5" s="43"/>
      <c r="V5" s="26" t="s">
        <v>460</v>
      </c>
      <c r="W5" s="115"/>
      <c r="X5" s="43"/>
      <c r="Y5" s="26" t="s">
        <v>460</v>
      </c>
      <c r="Z5" s="43"/>
      <c r="AA5" s="26" t="s">
        <v>460</v>
      </c>
      <c r="AB5" s="44"/>
      <c r="AC5" s="25"/>
      <c r="AD5" s="26" t="s">
        <v>460</v>
      </c>
      <c r="AE5" s="43"/>
      <c r="AF5" s="26" t="s">
        <v>460</v>
      </c>
      <c r="AG5" s="44"/>
      <c r="AH5" s="25"/>
      <c r="AI5" s="26" t="s">
        <v>460</v>
      </c>
      <c r="AJ5" s="43"/>
      <c r="AK5" s="29" t="s">
        <v>460</v>
      </c>
    </row>
    <row r="6" spans="1:37" x14ac:dyDescent="0.2">
      <c r="A6" s="752" t="s">
        <v>79</v>
      </c>
      <c r="B6" s="154">
        <v>423.6</v>
      </c>
      <c r="C6" s="155">
        <v>335.7</v>
      </c>
      <c r="D6" s="154">
        <v>336.9</v>
      </c>
      <c r="E6" s="168">
        <v>267.3</v>
      </c>
      <c r="F6" s="154">
        <v>86.7</v>
      </c>
      <c r="G6" s="155">
        <v>68.400000000000006</v>
      </c>
      <c r="H6" s="168">
        <v>311.60000000000002</v>
      </c>
      <c r="I6" s="154">
        <v>252.3</v>
      </c>
      <c r="J6" s="168">
        <v>194.8</v>
      </c>
      <c r="K6" s="154">
        <v>59.3</v>
      </c>
      <c r="L6" s="155">
        <v>46.2</v>
      </c>
      <c r="M6" s="560">
        <v>13.1</v>
      </c>
      <c r="N6" s="154">
        <v>5.6</v>
      </c>
      <c r="O6" s="168">
        <v>4.3</v>
      </c>
      <c r="P6" s="154">
        <v>7.5</v>
      </c>
      <c r="Q6" s="155">
        <v>6.7</v>
      </c>
      <c r="R6" s="168">
        <v>57.7</v>
      </c>
      <c r="S6" s="154">
        <v>51.2</v>
      </c>
      <c r="T6" s="168">
        <v>47.3</v>
      </c>
      <c r="U6" s="154">
        <v>6.5</v>
      </c>
      <c r="V6" s="155">
        <v>4.5999999999999996</v>
      </c>
      <c r="W6" s="560">
        <v>17.2</v>
      </c>
      <c r="X6" s="154">
        <v>11.7</v>
      </c>
      <c r="Y6" s="168">
        <v>7.6</v>
      </c>
      <c r="Z6" s="154">
        <v>5.5</v>
      </c>
      <c r="AA6" s="155">
        <v>3.4</v>
      </c>
      <c r="AB6" s="560">
        <v>15.6</v>
      </c>
      <c r="AC6" s="154">
        <v>10.3</v>
      </c>
      <c r="AD6" s="168">
        <v>8.4</v>
      </c>
      <c r="AE6" s="154">
        <v>5.3</v>
      </c>
      <c r="AF6" s="155">
        <v>4.9000000000000004</v>
      </c>
      <c r="AG6" s="168">
        <v>8.4</v>
      </c>
      <c r="AH6" s="154">
        <v>5.8</v>
      </c>
      <c r="AI6" s="168">
        <v>4.9000000000000004</v>
      </c>
      <c r="AJ6" s="154">
        <v>2.6</v>
      </c>
      <c r="AK6" s="156">
        <v>2.6</v>
      </c>
    </row>
    <row r="7" spans="1:37" s="38" customFormat="1" x14ac:dyDescent="0.2">
      <c r="A7" s="751"/>
      <c r="B7" s="138">
        <v>1</v>
      </c>
      <c r="C7" s="157">
        <v>0.79249000000000003</v>
      </c>
      <c r="D7" s="138">
        <v>0.79532999999999998</v>
      </c>
      <c r="E7" s="157">
        <v>0.79340999999999995</v>
      </c>
      <c r="F7" s="138">
        <v>0.20466999999999999</v>
      </c>
      <c r="G7" s="139">
        <v>0.78893000000000002</v>
      </c>
      <c r="H7" s="157">
        <v>0.73560000000000003</v>
      </c>
      <c r="I7" s="138">
        <v>0.80969000000000002</v>
      </c>
      <c r="J7" s="157">
        <v>0.77210000000000001</v>
      </c>
      <c r="K7" s="138">
        <v>0.19031000000000001</v>
      </c>
      <c r="L7" s="139">
        <v>0.77908999999999995</v>
      </c>
      <c r="M7" s="561">
        <v>3.0929999999999999E-2</v>
      </c>
      <c r="N7" s="138">
        <v>0.42748000000000003</v>
      </c>
      <c r="O7" s="157">
        <v>0.76785999999999999</v>
      </c>
      <c r="P7" s="138">
        <v>0.57252000000000003</v>
      </c>
      <c r="Q7" s="139">
        <v>0.89332999999999996</v>
      </c>
      <c r="R7" s="157">
        <v>0.13621</v>
      </c>
      <c r="S7" s="138">
        <v>0.88734999999999997</v>
      </c>
      <c r="T7" s="157">
        <v>0.92383000000000004</v>
      </c>
      <c r="U7" s="138">
        <v>0.11265</v>
      </c>
      <c r="V7" s="139">
        <v>0.70769000000000004</v>
      </c>
      <c r="W7" s="157">
        <v>4.0599999999999997E-2</v>
      </c>
      <c r="X7" s="138">
        <v>0.68023</v>
      </c>
      <c r="Y7" s="157">
        <v>0.64956999999999998</v>
      </c>
      <c r="Z7" s="138">
        <v>0.31977</v>
      </c>
      <c r="AA7" s="139">
        <v>0.61817999999999995</v>
      </c>
      <c r="AB7" s="561">
        <v>3.6830000000000002E-2</v>
      </c>
      <c r="AC7" s="138">
        <v>0.66025999999999996</v>
      </c>
      <c r="AD7" s="157">
        <v>0.81552999999999998</v>
      </c>
      <c r="AE7" s="138">
        <v>0.33973999999999999</v>
      </c>
      <c r="AF7" s="139">
        <v>0.92452999999999996</v>
      </c>
      <c r="AG7" s="157">
        <v>1.983E-2</v>
      </c>
      <c r="AH7" s="138">
        <v>0.69047999999999998</v>
      </c>
      <c r="AI7" s="157">
        <v>0.84482999999999997</v>
      </c>
      <c r="AJ7" s="138">
        <v>0.30952000000000002</v>
      </c>
      <c r="AK7" s="158">
        <v>1</v>
      </c>
    </row>
    <row r="8" spans="1:37" x14ac:dyDescent="0.2">
      <c r="A8" s="751" t="s">
        <v>80</v>
      </c>
      <c r="B8" s="154">
        <v>705.6</v>
      </c>
      <c r="C8" s="155">
        <v>543.4</v>
      </c>
      <c r="D8" s="154">
        <v>543.70000000000005</v>
      </c>
      <c r="E8" s="168">
        <v>430.3</v>
      </c>
      <c r="F8" s="154">
        <v>161.9</v>
      </c>
      <c r="G8" s="155">
        <v>113.1</v>
      </c>
      <c r="H8" s="168">
        <v>398</v>
      </c>
      <c r="I8" s="154">
        <v>362.5</v>
      </c>
      <c r="J8" s="168">
        <v>286.8</v>
      </c>
      <c r="K8" s="154">
        <v>35.5</v>
      </c>
      <c r="L8" s="155">
        <v>24.4</v>
      </c>
      <c r="M8" s="562">
        <v>8.9</v>
      </c>
      <c r="N8" s="154">
        <v>5.7</v>
      </c>
      <c r="O8" s="168">
        <v>3.8</v>
      </c>
      <c r="P8" s="154">
        <v>3.2</v>
      </c>
      <c r="Q8" s="155">
        <v>0</v>
      </c>
      <c r="R8" s="168">
        <v>37.200000000000003</v>
      </c>
      <c r="S8" s="154">
        <v>33.700000000000003</v>
      </c>
      <c r="T8" s="168">
        <v>30.4</v>
      </c>
      <c r="U8" s="154">
        <v>3.5</v>
      </c>
      <c r="V8" s="155">
        <v>2.5</v>
      </c>
      <c r="W8" s="168">
        <v>125.7</v>
      </c>
      <c r="X8" s="154">
        <v>48.8</v>
      </c>
      <c r="Y8" s="168">
        <v>32.9</v>
      </c>
      <c r="Z8" s="154">
        <v>76.900000000000006</v>
      </c>
      <c r="AA8" s="155">
        <v>59</v>
      </c>
      <c r="AB8" s="562">
        <v>90.2</v>
      </c>
      <c r="AC8" s="154">
        <v>65.7</v>
      </c>
      <c r="AD8" s="168">
        <v>55.2</v>
      </c>
      <c r="AE8" s="154">
        <v>24.5</v>
      </c>
      <c r="AF8" s="155">
        <v>13.4</v>
      </c>
      <c r="AG8" s="168">
        <v>45.6</v>
      </c>
      <c r="AH8" s="154">
        <v>27.3</v>
      </c>
      <c r="AI8" s="168">
        <v>21.2</v>
      </c>
      <c r="AJ8" s="154">
        <v>18.3</v>
      </c>
      <c r="AK8" s="156">
        <v>13.8</v>
      </c>
    </row>
    <row r="9" spans="1:37" x14ac:dyDescent="0.2">
      <c r="A9" s="751"/>
      <c r="B9" s="138">
        <v>1</v>
      </c>
      <c r="C9" s="157">
        <v>0.77012000000000003</v>
      </c>
      <c r="D9" s="138">
        <v>0.77054999999999996</v>
      </c>
      <c r="E9" s="157">
        <v>0.79142999999999997</v>
      </c>
      <c r="F9" s="138">
        <v>0.22944999999999999</v>
      </c>
      <c r="G9" s="139">
        <v>0.69857999999999998</v>
      </c>
      <c r="H9" s="157">
        <v>0.56406000000000001</v>
      </c>
      <c r="I9" s="138">
        <v>0.91080000000000005</v>
      </c>
      <c r="J9" s="157">
        <v>0.79117000000000004</v>
      </c>
      <c r="K9" s="138">
        <v>8.9200000000000002E-2</v>
      </c>
      <c r="L9" s="139">
        <v>0.68732000000000004</v>
      </c>
      <c r="M9" s="561">
        <v>1.261E-2</v>
      </c>
      <c r="N9" s="138">
        <v>0.64044999999999996</v>
      </c>
      <c r="O9" s="157">
        <v>0.66666999999999998</v>
      </c>
      <c r="P9" s="138">
        <v>0.35954999999999998</v>
      </c>
      <c r="Q9" s="139" t="s">
        <v>498</v>
      </c>
      <c r="R9" s="157">
        <v>5.2720000000000003E-2</v>
      </c>
      <c r="S9" s="138">
        <v>0.90590999999999999</v>
      </c>
      <c r="T9" s="157">
        <v>0.90207999999999999</v>
      </c>
      <c r="U9" s="138">
        <v>9.4089999999999993E-2</v>
      </c>
      <c r="V9" s="139">
        <v>0.71428999999999998</v>
      </c>
      <c r="W9" s="157">
        <v>0.17815</v>
      </c>
      <c r="X9" s="138">
        <v>0.38823000000000002</v>
      </c>
      <c r="Y9" s="157">
        <v>0.67418</v>
      </c>
      <c r="Z9" s="138">
        <v>0.61177000000000004</v>
      </c>
      <c r="AA9" s="139">
        <v>0.76722999999999997</v>
      </c>
      <c r="AB9" s="561">
        <v>0.12783</v>
      </c>
      <c r="AC9" s="138">
        <v>0.72838000000000003</v>
      </c>
      <c r="AD9" s="157">
        <v>0.84018000000000004</v>
      </c>
      <c r="AE9" s="138">
        <v>0.27161999999999997</v>
      </c>
      <c r="AF9" s="139">
        <v>0.54693999999999998</v>
      </c>
      <c r="AG9" s="157">
        <v>6.4630000000000007E-2</v>
      </c>
      <c r="AH9" s="138">
        <v>0.59867999999999999</v>
      </c>
      <c r="AI9" s="157">
        <v>0.77656000000000003</v>
      </c>
      <c r="AJ9" s="138">
        <v>0.40132000000000001</v>
      </c>
      <c r="AK9" s="158">
        <v>0.75409999999999999</v>
      </c>
    </row>
    <row r="10" spans="1:37" x14ac:dyDescent="0.2">
      <c r="A10" s="751" t="s">
        <v>81</v>
      </c>
      <c r="B10" s="154">
        <v>89.1</v>
      </c>
      <c r="C10" s="155">
        <v>72.3</v>
      </c>
      <c r="D10" s="154">
        <v>87.7</v>
      </c>
      <c r="E10" s="168">
        <v>70.900000000000006</v>
      </c>
      <c r="F10" s="154">
        <v>1.4</v>
      </c>
      <c r="G10" s="155">
        <v>1.4</v>
      </c>
      <c r="H10" s="168">
        <v>66.900000000000006</v>
      </c>
      <c r="I10" s="154">
        <v>66.099999999999994</v>
      </c>
      <c r="J10" s="168">
        <v>50.3</v>
      </c>
      <c r="K10" s="154">
        <v>0.8</v>
      </c>
      <c r="L10" s="155">
        <v>0.8</v>
      </c>
      <c r="M10" s="562">
        <v>0</v>
      </c>
      <c r="N10" s="154">
        <v>0</v>
      </c>
      <c r="O10" s="168">
        <v>0</v>
      </c>
      <c r="P10" s="154">
        <v>0</v>
      </c>
      <c r="Q10" s="155">
        <v>0</v>
      </c>
      <c r="R10" s="168">
        <v>21.4</v>
      </c>
      <c r="S10" s="154">
        <v>20.8</v>
      </c>
      <c r="T10" s="168">
        <v>19.8</v>
      </c>
      <c r="U10" s="154">
        <v>0.6</v>
      </c>
      <c r="V10" s="155">
        <v>0.6</v>
      </c>
      <c r="W10" s="168">
        <v>0</v>
      </c>
      <c r="X10" s="154">
        <v>0</v>
      </c>
      <c r="Y10" s="168">
        <v>0</v>
      </c>
      <c r="Z10" s="154">
        <v>0</v>
      </c>
      <c r="AA10" s="155">
        <v>0</v>
      </c>
      <c r="AB10" s="562">
        <v>0.8</v>
      </c>
      <c r="AC10" s="154">
        <v>0.8</v>
      </c>
      <c r="AD10" s="168">
        <v>0.8</v>
      </c>
      <c r="AE10" s="154">
        <v>0</v>
      </c>
      <c r="AF10" s="155">
        <v>0</v>
      </c>
      <c r="AG10" s="168">
        <v>0</v>
      </c>
      <c r="AH10" s="154">
        <v>0</v>
      </c>
      <c r="AI10" s="168">
        <v>0</v>
      </c>
      <c r="AJ10" s="154">
        <v>0</v>
      </c>
      <c r="AK10" s="156">
        <v>0</v>
      </c>
    </row>
    <row r="11" spans="1:37" x14ac:dyDescent="0.2">
      <c r="A11" s="751"/>
      <c r="B11" s="138">
        <v>1</v>
      </c>
      <c r="C11" s="157">
        <v>0.81145</v>
      </c>
      <c r="D11" s="138">
        <v>0.98429</v>
      </c>
      <c r="E11" s="157">
        <v>0.80844000000000005</v>
      </c>
      <c r="F11" s="138">
        <v>1.5709999999999998E-2</v>
      </c>
      <c r="G11" s="139">
        <v>1</v>
      </c>
      <c r="H11" s="157">
        <v>0.75083999999999995</v>
      </c>
      <c r="I11" s="138">
        <v>0.98804000000000003</v>
      </c>
      <c r="J11" s="157">
        <v>0.76097000000000004</v>
      </c>
      <c r="K11" s="138">
        <v>1.196E-2</v>
      </c>
      <c r="L11" s="139">
        <v>1</v>
      </c>
      <c r="M11" s="561" t="s">
        <v>498</v>
      </c>
      <c r="N11" s="138" t="s">
        <v>498</v>
      </c>
      <c r="O11" s="157" t="s">
        <v>498</v>
      </c>
      <c r="P11" s="138" t="s">
        <v>498</v>
      </c>
      <c r="Q11" s="139" t="s">
        <v>498</v>
      </c>
      <c r="R11" s="157">
        <v>0.24018</v>
      </c>
      <c r="S11" s="138">
        <v>0.97196000000000005</v>
      </c>
      <c r="T11" s="157">
        <v>0.95191999999999999</v>
      </c>
      <c r="U11" s="138">
        <v>2.8039999999999999E-2</v>
      </c>
      <c r="V11" s="139">
        <v>1</v>
      </c>
      <c r="W11" s="157" t="s">
        <v>498</v>
      </c>
      <c r="X11" s="138" t="s">
        <v>498</v>
      </c>
      <c r="Y11" s="157" t="s">
        <v>498</v>
      </c>
      <c r="Z11" s="138" t="s">
        <v>498</v>
      </c>
      <c r="AA11" s="139" t="s">
        <v>498</v>
      </c>
      <c r="AB11" s="561">
        <v>8.9800000000000001E-3</v>
      </c>
      <c r="AC11" s="138">
        <v>1</v>
      </c>
      <c r="AD11" s="157">
        <v>1</v>
      </c>
      <c r="AE11" s="138" t="s">
        <v>498</v>
      </c>
      <c r="AF11" s="139" t="s">
        <v>498</v>
      </c>
      <c r="AG11" s="157" t="s">
        <v>498</v>
      </c>
      <c r="AH11" s="138" t="s">
        <v>498</v>
      </c>
      <c r="AI11" s="157" t="s">
        <v>498</v>
      </c>
      <c r="AJ11" s="138" t="s">
        <v>498</v>
      </c>
      <c r="AK11" s="158" t="s">
        <v>498</v>
      </c>
    </row>
    <row r="12" spans="1:37" x14ac:dyDescent="0.2">
      <c r="A12" s="751" t="s">
        <v>82</v>
      </c>
      <c r="B12" s="154">
        <v>52</v>
      </c>
      <c r="C12" s="155">
        <v>40.200000000000003</v>
      </c>
      <c r="D12" s="154">
        <v>44.4</v>
      </c>
      <c r="E12" s="168">
        <v>33.4</v>
      </c>
      <c r="F12" s="154">
        <v>7.6</v>
      </c>
      <c r="G12" s="155">
        <v>6.8</v>
      </c>
      <c r="H12" s="168">
        <v>46.6</v>
      </c>
      <c r="I12" s="154">
        <v>41.6</v>
      </c>
      <c r="J12" s="168">
        <v>31.3</v>
      </c>
      <c r="K12" s="154">
        <v>5</v>
      </c>
      <c r="L12" s="155">
        <v>4.2</v>
      </c>
      <c r="M12" s="562">
        <v>1.5</v>
      </c>
      <c r="N12" s="154">
        <v>0.4</v>
      </c>
      <c r="O12" s="168">
        <v>0.4</v>
      </c>
      <c r="P12" s="154">
        <v>1.1000000000000001</v>
      </c>
      <c r="Q12" s="155">
        <v>1.1000000000000001</v>
      </c>
      <c r="R12" s="168">
        <v>2.4</v>
      </c>
      <c r="S12" s="154">
        <v>2.4</v>
      </c>
      <c r="T12" s="168">
        <v>1.7</v>
      </c>
      <c r="U12" s="154">
        <v>0</v>
      </c>
      <c r="V12" s="155">
        <v>0</v>
      </c>
      <c r="W12" s="168">
        <v>0</v>
      </c>
      <c r="X12" s="154">
        <v>0</v>
      </c>
      <c r="Y12" s="168">
        <v>0</v>
      </c>
      <c r="Z12" s="154">
        <v>0</v>
      </c>
      <c r="AA12" s="155">
        <v>0</v>
      </c>
      <c r="AB12" s="562">
        <v>0</v>
      </c>
      <c r="AC12" s="154">
        <v>0</v>
      </c>
      <c r="AD12" s="168">
        <v>0</v>
      </c>
      <c r="AE12" s="154">
        <v>0</v>
      </c>
      <c r="AF12" s="155">
        <v>0</v>
      </c>
      <c r="AG12" s="168">
        <v>1.5</v>
      </c>
      <c r="AH12" s="154">
        <v>0</v>
      </c>
      <c r="AI12" s="168">
        <v>0</v>
      </c>
      <c r="AJ12" s="154">
        <v>1.5</v>
      </c>
      <c r="AK12" s="156">
        <v>1.5</v>
      </c>
    </row>
    <row r="13" spans="1:37" x14ac:dyDescent="0.2">
      <c r="A13" s="751"/>
      <c r="B13" s="138">
        <v>1</v>
      </c>
      <c r="C13" s="157">
        <v>0.77307999999999999</v>
      </c>
      <c r="D13" s="138">
        <v>0.85385</v>
      </c>
      <c r="E13" s="157">
        <v>0.75224999999999997</v>
      </c>
      <c r="F13" s="138">
        <v>0.14615</v>
      </c>
      <c r="G13" s="139">
        <v>0.89473999999999998</v>
      </c>
      <c r="H13" s="157">
        <v>0.89615</v>
      </c>
      <c r="I13" s="138">
        <v>0.89270000000000005</v>
      </c>
      <c r="J13" s="157">
        <v>0.75239999999999996</v>
      </c>
      <c r="K13" s="138">
        <v>0.10730000000000001</v>
      </c>
      <c r="L13" s="139">
        <v>0.84</v>
      </c>
      <c r="M13" s="561">
        <v>2.8850000000000001E-2</v>
      </c>
      <c r="N13" s="138">
        <v>0.26667000000000002</v>
      </c>
      <c r="O13" s="157">
        <v>1</v>
      </c>
      <c r="P13" s="138">
        <v>0.73333000000000004</v>
      </c>
      <c r="Q13" s="139">
        <v>1</v>
      </c>
      <c r="R13" s="157">
        <v>4.6149999999999997E-2</v>
      </c>
      <c r="S13" s="138">
        <v>1</v>
      </c>
      <c r="T13" s="157">
        <v>0.70833000000000002</v>
      </c>
      <c r="U13" s="138" t="s">
        <v>498</v>
      </c>
      <c r="V13" s="139" t="s">
        <v>498</v>
      </c>
      <c r="W13" s="157" t="s">
        <v>498</v>
      </c>
      <c r="X13" s="138" t="s">
        <v>498</v>
      </c>
      <c r="Y13" s="157" t="s">
        <v>498</v>
      </c>
      <c r="Z13" s="138" t="s">
        <v>498</v>
      </c>
      <c r="AA13" s="139" t="s">
        <v>498</v>
      </c>
      <c r="AB13" s="561" t="s">
        <v>498</v>
      </c>
      <c r="AC13" s="138" t="s">
        <v>498</v>
      </c>
      <c r="AD13" s="157" t="s">
        <v>498</v>
      </c>
      <c r="AE13" s="138" t="s">
        <v>498</v>
      </c>
      <c r="AF13" s="139" t="s">
        <v>498</v>
      </c>
      <c r="AG13" s="157">
        <v>2.8850000000000001E-2</v>
      </c>
      <c r="AH13" s="138" t="s">
        <v>498</v>
      </c>
      <c r="AI13" s="157" t="s">
        <v>498</v>
      </c>
      <c r="AJ13" s="138">
        <v>1</v>
      </c>
      <c r="AK13" s="158">
        <v>1</v>
      </c>
    </row>
    <row r="14" spans="1:37" x14ac:dyDescent="0.2">
      <c r="A14" s="751" t="s">
        <v>83</v>
      </c>
      <c r="B14" s="154">
        <v>42.6</v>
      </c>
      <c r="C14" s="155">
        <v>34</v>
      </c>
      <c r="D14" s="154">
        <v>31.1</v>
      </c>
      <c r="E14" s="168">
        <v>23.1</v>
      </c>
      <c r="F14" s="154">
        <v>11.5</v>
      </c>
      <c r="G14" s="155">
        <v>10.9</v>
      </c>
      <c r="H14" s="168">
        <v>15.3</v>
      </c>
      <c r="I14" s="154">
        <v>14.9</v>
      </c>
      <c r="J14" s="168">
        <v>9</v>
      </c>
      <c r="K14" s="154">
        <v>0.4</v>
      </c>
      <c r="L14" s="155">
        <v>0.4</v>
      </c>
      <c r="M14" s="562">
        <v>4.2</v>
      </c>
      <c r="N14" s="154">
        <v>1.3</v>
      </c>
      <c r="O14" s="168">
        <v>1</v>
      </c>
      <c r="P14" s="154">
        <v>2.9</v>
      </c>
      <c r="Q14" s="155">
        <v>2.9</v>
      </c>
      <c r="R14" s="168">
        <v>7.5</v>
      </c>
      <c r="S14" s="154">
        <v>7.5</v>
      </c>
      <c r="T14" s="168">
        <v>7.5</v>
      </c>
      <c r="U14" s="154">
        <v>0</v>
      </c>
      <c r="V14" s="155">
        <v>0</v>
      </c>
      <c r="W14" s="168">
        <v>11.9</v>
      </c>
      <c r="X14" s="154">
        <v>4.5999999999999996</v>
      </c>
      <c r="Y14" s="168">
        <v>3.6</v>
      </c>
      <c r="Z14" s="154">
        <v>7.3</v>
      </c>
      <c r="AA14" s="155">
        <v>6.7</v>
      </c>
      <c r="AB14" s="562">
        <v>1.6</v>
      </c>
      <c r="AC14" s="154">
        <v>1</v>
      </c>
      <c r="AD14" s="168">
        <v>1</v>
      </c>
      <c r="AE14" s="154">
        <v>0.6</v>
      </c>
      <c r="AF14" s="155">
        <v>0.6</v>
      </c>
      <c r="AG14" s="168">
        <v>2.1</v>
      </c>
      <c r="AH14" s="154">
        <v>1.8</v>
      </c>
      <c r="AI14" s="168">
        <v>1</v>
      </c>
      <c r="AJ14" s="154">
        <v>0.3</v>
      </c>
      <c r="AK14" s="156">
        <v>0.3</v>
      </c>
    </row>
    <row r="15" spans="1:37" x14ac:dyDescent="0.2">
      <c r="A15" s="751"/>
      <c r="B15" s="138">
        <v>1</v>
      </c>
      <c r="C15" s="157">
        <v>0.79812000000000005</v>
      </c>
      <c r="D15" s="138">
        <v>0.73004999999999998</v>
      </c>
      <c r="E15" s="157">
        <v>0.74277000000000004</v>
      </c>
      <c r="F15" s="138">
        <v>0.26995000000000002</v>
      </c>
      <c r="G15" s="139">
        <v>0.94782999999999995</v>
      </c>
      <c r="H15" s="157">
        <v>0.35915000000000002</v>
      </c>
      <c r="I15" s="138">
        <v>0.97385999999999995</v>
      </c>
      <c r="J15" s="157">
        <v>0.60402999999999996</v>
      </c>
      <c r="K15" s="138">
        <v>2.614E-2</v>
      </c>
      <c r="L15" s="139">
        <v>1</v>
      </c>
      <c r="M15" s="561">
        <v>9.8589999999999997E-2</v>
      </c>
      <c r="N15" s="138">
        <v>0.30952000000000002</v>
      </c>
      <c r="O15" s="157">
        <v>0.76922999999999997</v>
      </c>
      <c r="P15" s="138">
        <v>0.69047999999999998</v>
      </c>
      <c r="Q15" s="139">
        <v>1</v>
      </c>
      <c r="R15" s="157">
        <v>0.17605999999999999</v>
      </c>
      <c r="S15" s="138">
        <v>1</v>
      </c>
      <c r="T15" s="157">
        <v>1</v>
      </c>
      <c r="U15" s="138" t="s">
        <v>498</v>
      </c>
      <c r="V15" s="139" t="s">
        <v>498</v>
      </c>
      <c r="W15" s="157">
        <v>0.27933999999999998</v>
      </c>
      <c r="X15" s="138">
        <v>0.38655</v>
      </c>
      <c r="Y15" s="157">
        <v>0.78261000000000003</v>
      </c>
      <c r="Z15" s="138">
        <v>0.61345000000000005</v>
      </c>
      <c r="AA15" s="139">
        <v>0.91781000000000001</v>
      </c>
      <c r="AB15" s="561">
        <v>3.7560000000000003E-2</v>
      </c>
      <c r="AC15" s="138">
        <v>0.625</v>
      </c>
      <c r="AD15" s="157">
        <v>1</v>
      </c>
      <c r="AE15" s="138">
        <v>0.375</v>
      </c>
      <c r="AF15" s="139">
        <v>1</v>
      </c>
      <c r="AG15" s="157">
        <v>4.9299999999999997E-2</v>
      </c>
      <c r="AH15" s="138">
        <v>0.85714000000000001</v>
      </c>
      <c r="AI15" s="157">
        <v>0.55556000000000005</v>
      </c>
      <c r="AJ15" s="138">
        <v>0.14285999999999999</v>
      </c>
      <c r="AK15" s="158">
        <v>1</v>
      </c>
    </row>
    <row r="16" spans="1:37" x14ac:dyDescent="0.2">
      <c r="A16" s="751" t="s">
        <v>84</v>
      </c>
      <c r="B16" s="154">
        <v>33.6</v>
      </c>
      <c r="C16" s="155">
        <v>30</v>
      </c>
      <c r="D16" s="154">
        <v>28.3</v>
      </c>
      <c r="E16" s="168">
        <v>24.7</v>
      </c>
      <c r="F16" s="154">
        <v>5.3</v>
      </c>
      <c r="G16" s="155">
        <v>5.3</v>
      </c>
      <c r="H16" s="168">
        <v>23.4</v>
      </c>
      <c r="I16" s="154">
        <v>20.2</v>
      </c>
      <c r="J16" s="168">
        <v>18.399999999999999</v>
      </c>
      <c r="K16" s="154">
        <v>3.2</v>
      </c>
      <c r="L16" s="155">
        <v>3.2</v>
      </c>
      <c r="M16" s="562">
        <v>0</v>
      </c>
      <c r="N16" s="154">
        <v>0</v>
      </c>
      <c r="O16" s="168">
        <v>0</v>
      </c>
      <c r="P16" s="154">
        <v>0</v>
      </c>
      <c r="Q16" s="155">
        <v>0</v>
      </c>
      <c r="R16" s="168">
        <v>4.9000000000000004</v>
      </c>
      <c r="S16" s="154">
        <v>3.5</v>
      </c>
      <c r="T16" s="168">
        <v>2</v>
      </c>
      <c r="U16" s="154">
        <v>1.4</v>
      </c>
      <c r="V16" s="155">
        <v>1.4</v>
      </c>
      <c r="W16" s="168">
        <v>0.6</v>
      </c>
      <c r="X16" s="154">
        <v>0.6</v>
      </c>
      <c r="Y16" s="168">
        <v>0.3</v>
      </c>
      <c r="Z16" s="154">
        <v>0</v>
      </c>
      <c r="AA16" s="155">
        <v>0</v>
      </c>
      <c r="AB16" s="562">
        <v>4.7</v>
      </c>
      <c r="AC16" s="154">
        <v>4</v>
      </c>
      <c r="AD16" s="168">
        <v>4</v>
      </c>
      <c r="AE16" s="154">
        <v>0.7</v>
      </c>
      <c r="AF16" s="155">
        <v>0.7</v>
      </c>
      <c r="AG16" s="168">
        <v>0</v>
      </c>
      <c r="AH16" s="154">
        <v>0</v>
      </c>
      <c r="AI16" s="168">
        <v>0</v>
      </c>
      <c r="AJ16" s="154">
        <v>0</v>
      </c>
      <c r="AK16" s="156">
        <v>0</v>
      </c>
    </row>
    <row r="17" spans="1:37" x14ac:dyDescent="0.2">
      <c r="A17" s="751"/>
      <c r="B17" s="138">
        <v>1</v>
      </c>
      <c r="C17" s="157">
        <v>0.89285999999999999</v>
      </c>
      <c r="D17" s="138">
        <v>0.84226000000000001</v>
      </c>
      <c r="E17" s="157">
        <v>0.87278999999999995</v>
      </c>
      <c r="F17" s="138">
        <v>0.15773999999999999</v>
      </c>
      <c r="G17" s="139">
        <v>1</v>
      </c>
      <c r="H17" s="157">
        <v>0.69642999999999999</v>
      </c>
      <c r="I17" s="138">
        <v>0.86324999999999996</v>
      </c>
      <c r="J17" s="157">
        <v>0.91088999999999998</v>
      </c>
      <c r="K17" s="138">
        <v>0.13675000000000001</v>
      </c>
      <c r="L17" s="139">
        <v>1</v>
      </c>
      <c r="M17" s="561" t="s">
        <v>498</v>
      </c>
      <c r="N17" s="138" t="s">
        <v>498</v>
      </c>
      <c r="O17" s="157" t="s">
        <v>498</v>
      </c>
      <c r="P17" s="138" t="s">
        <v>498</v>
      </c>
      <c r="Q17" s="139" t="s">
        <v>498</v>
      </c>
      <c r="R17" s="157">
        <v>0.14582999999999999</v>
      </c>
      <c r="S17" s="138">
        <v>0.71428999999999998</v>
      </c>
      <c r="T17" s="157">
        <v>0.57142999999999999</v>
      </c>
      <c r="U17" s="138">
        <v>0.28571000000000002</v>
      </c>
      <c r="V17" s="139">
        <v>1</v>
      </c>
      <c r="W17" s="157">
        <v>1.7860000000000001E-2</v>
      </c>
      <c r="X17" s="138">
        <v>1</v>
      </c>
      <c r="Y17" s="157">
        <v>0.5</v>
      </c>
      <c r="Z17" s="138" t="s">
        <v>498</v>
      </c>
      <c r="AA17" s="139" t="s">
        <v>498</v>
      </c>
      <c r="AB17" s="561">
        <v>0.13988</v>
      </c>
      <c r="AC17" s="138">
        <v>0.85106000000000004</v>
      </c>
      <c r="AD17" s="157">
        <v>1</v>
      </c>
      <c r="AE17" s="138">
        <v>0.14893999999999999</v>
      </c>
      <c r="AF17" s="139">
        <v>1</v>
      </c>
      <c r="AG17" s="157" t="s">
        <v>498</v>
      </c>
      <c r="AH17" s="138" t="s">
        <v>498</v>
      </c>
      <c r="AI17" s="157" t="s">
        <v>498</v>
      </c>
      <c r="AJ17" s="138" t="s">
        <v>498</v>
      </c>
      <c r="AK17" s="158" t="s">
        <v>498</v>
      </c>
    </row>
    <row r="18" spans="1:37" x14ac:dyDescent="0.2">
      <c r="A18" s="751" t="s">
        <v>85</v>
      </c>
      <c r="B18" s="154">
        <v>328.4</v>
      </c>
      <c r="C18" s="155">
        <v>237.4</v>
      </c>
      <c r="D18" s="154">
        <v>242.4</v>
      </c>
      <c r="E18" s="168">
        <v>169.4</v>
      </c>
      <c r="F18" s="154">
        <v>86</v>
      </c>
      <c r="G18" s="155">
        <v>68</v>
      </c>
      <c r="H18" s="168">
        <v>177.5</v>
      </c>
      <c r="I18" s="154">
        <v>157.4</v>
      </c>
      <c r="J18" s="168">
        <v>109.2</v>
      </c>
      <c r="K18" s="154">
        <v>20.100000000000001</v>
      </c>
      <c r="L18" s="155">
        <v>16</v>
      </c>
      <c r="M18" s="562">
        <v>22.5</v>
      </c>
      <c r="N18" s="154">
        <v>16.2</v>
      </c>
      <c r="O18" s="168">
        <v>9.4</v>
      </c>
      <c r="P18" s="154">
        <v>6.3</v>
      </c>
      <c r="Q18" s="155">
        <v>5.4</v>
      </c>
      <c r="R18" s="168">
        <v>21.4</v>
      </c>
      <c r="S18" s="154">
        <v>18.600000000000001</v>
      </c>
      <c r="T18" s="168">
        <v>14.6</v>
      </c>
      <c r="U18" s="154">
        <v>2.8</v>
      </c>
      <c r="V18" s="155">
        <v>2.8</v>
      </c>
      <c r="W18" s="168">
        <v>53.2</v>
      </c>
      <c r="X18" s="154">
        <v>24.1</v>
      </c>
      <c r="Y18" s="168">
        <v>17.3</v>
      </c>
      <c r="Z18" s="154">
        <v>29.1</v>
      </c>
      <c r="AA18" s="155">
        <v>24.1</v>
      </c>
      <c r="AB18" s="562">
        <v>38.1</v>
      </c>
      <c r="AC18" s="154">
        <v>13.9</v>
      </c>
      <c r="AD18" s="168">
        <v>8.5</v>
      </c>
      <c r="AE18" s="154">
        <v>24.2</v>
      </c>
      <c r="AF18" s="155">
        <v>18.2</v>
      </c>
      <c r="AG18" s="168">
        <v>15.7</v>
      </c>
      <c r="AH18" s="154">
        <v>12.2</v>
      </c>
      <c r="AI18" s="168">
        <v>10.4</v>
      </c>
      <c r="AJ18" s="154">
        <v>3.5</v>
      </c>
      <c r="AK18" s="156">
        <v>1.5</v>
      </c>
    </row>
    <row r="19" spans="1:37" x14ac:dyDescent="0.2">
      <c r="A19" s="751"/>
      <c r="B19" s="138">
        <v>1</v>
      </c>
      <c r="C19" s="157">
        <v>0.72289999999999999</v>
      </c>
      <c r="D19" s="138">
        <v>0.73812</v>
      </c>
      <c r="E19" s="157">
        <v>0.69884000000000002</v>
      </c>
      <c r="F19" s="138">
        <v>0.26188</v>
      </c>
      <c r="G19" s="139">
        <v>0.79069999999999996</v>
      </c>
      <c r="H19" s="157">
        <v>0.54049999999999998</v>
      </c>
      <c r="I19" s="138">
        <v>0.88675999999999999</v>
      </c>
      <c r="J19" s="157">
        <v>0.69377</v>
      </c>
      <c r="K19" s="138">
        <v>0.11323999999999999</v>
      </c>
      <c r="L19" s="139">
        <v>0.79601999999999995</v>
      </c>
      <c r="M19" s="561">
        <v>6.8510000000000001E-2</v>
      </c>
      <c r="N19" s="138">
        <v>0.72</v>
      </c>
      <c r="O19" s="157">
        <v>0.58025000000000004</v>
      </c>
      <c r="P19" s="138">
        <v>0.28000000000000003</v>
      </c>
      <c r="Q19" s="139">
        <v>0.85714000000000001</v>
      </c>
      <c r="R19" s="157">
        <v>6.5159999999999996E-2</v>
      </c>
      <c r="S19" s="138">
        <v>0.86916000000000004</v>
      </c>
      <c r="T19" s="157">
        <v>0.78495000000000004</v>
      </c>
      <c r="U19" s="138">
        <v>0.13084000000000001</v>
      </c>
      <c r="V19" s="139">
        <v>1</v>
      </c>
      <c r="W19" s="157">
        <v>0.16200000000000001</v>
      </c>
      <c r="X19" s="138">
        <v>0.45301000000000002</v>
      </c>
      <c r="Y19" s="157">
        <v>0.71784000000000003</v>
      </c>
      <c r="Z19" s="138">
        <v>0.54698999999999998</v>
      </c>
      <c r="AA19" s="139">
        <v>0.82818000000000003</v>
      </c>
      <c r="AB19" s="561">
        <v>0.11602</v>
      </c>
      <c r="AC19" s="138">
        <v>0.36482999999999999</v>
      </c>
      <c r="AD19" s="157">
        <v>0.61151</v>
      </c>
      <c r="AE19" s="138">
        <v>0.63517000000000001</v>
      </c>
      <c r="AF19" s="139">
        <v>0.75207000000000002</v>
      </c>
      <c r="AG19" s="157">
        <v>4.7809999999999998E-2</v>
      </c>
      <c r="AH19" s="138">
        <v>0.77707000000000004</v>
      </c>
      <c r="AI19" s="157">
        <v>0.85246</v>
      </c>
      <c r="AJ19" s="138">
        <v>0.22292999999999999</v>
      </c>
      <c r="AK19" s="158">
        <v>0.42857000000000001</v>
      </c>
    </row>
    <row r="20" spans="1:37" ht="12.75" customHeight="1" x14ac:dyDescent="0.2">
      <c r="A20" s="751" t="s">
        <v>86</v>
      </c>
      <c r="B20" s="154">
        <v>47.4</v>
      </c>
      <c r="C20" s="155">
        <v>37.6</v>
      </c>
      <c r="D20" s="154">
        <v>44.4</v>
      </c>
      <c r="E20" s="168">
        <v>35.1</v>
      </c>
      <c r="F20" s="154">
        <v>3</v>
      </c>
      <c r="G20" s="155">
        <v>2.5</v>
      </c>
      <c r="H20" s="168">
        <v>40.799999999999997</v>
      </c>
      <c r="I20" s="154">
        <v>39.799999999999997</v>
      </c>
      <c r="J20" s="168">
        <v>31.9</v>
      </c>
      <c r="K20" s="154">
        <v>1</v>
      </c>
      <c r="L20" s="155">
        <v>1</v>
      </c>
      <c r="M20" s="562">
        <v>0</v>
      </c>
      <c r="N20" s="154">
        <v>0</v>
      </c>
      <c r="O20" s="168">
        <v>0</v>
      </c>
      <c r="P20" s="154">
        <v>0</v>
      </c>
      <c r="Q20" s="155">
        <v>0</v>
      </c>
      <c r="R20" s="168">
        <v>4.5999999999999996</v>
      </c>
      <c r="S20" s="154">
        <v>4.5999999999999996</v>
      </c>
      <c r="T20" s="168">
        <v>3.2</v>
      </c>
      <c r="U20" s="154">
        <v>0</v>
      </c>
      <c r="V20" s="155">
        <v>0</v>
      </c>
      <c r="W20" s="168">
        <v>0</v>
      </c>
      <c r="X20" s="154">
        <v>0</v>
      </c>
      <c r="Y20" s="168">
        <v>0</v>
      </c>
      <c r="Z20" s="154">
        <v>0</v>
      </c>
      <c r="AA20" s="155">
        <v>0</v>
      </c>
      <c r="AB20" s="562">
        <v>2</v>
      </c>
      <c r="AC20" s="154">
        <v>0</v>
      </c>
      <c r="AD20" s="168">
        <v>0</v>
      </c>
      <c r="AE20" s="154">
        <v>2</v>
      </c>
      <c r="AF20" s="155">
        <v>1.5</v>
      </c>
      <c r="AG20" s="168">
        <v>0</v>
      </c>
      <c r="AH20" s="154">
        <v>0</v>
      </c>
      <c r="AI20" s="168">
        <v>0</v>
      </c>
      <c r="AJ20" s="154">
        <v>0</v>
      </c>
      <c r="AK20" s="156">
        <v>0</v>
      </c>
    </row>
    <row r="21" spans="1:37" x14ac:dyDescent="0.2">
      <c r="A21" s="751"/>
      <c r="B21" s="138">
        <v>1</v>
      </c>
      <c r="C21" s="157">
        <v>0.79325000000000001</v>
      </c>
      <c r="D21" s="138">
        <v>0.93671000000000004</v>
      </c>
      <c r="E21" s="157">
        <v>0.79054000000000002</v>
      </c>
      <c r="F21" s="138">
        <v>6.3289999999999999E-2</v>
      </c>
      <c r="G21" s="139">
        <v>0.83333000000000002</v>
      </c>
      <c r="H21" s="157">
        <v>0.86075999999999997</v>
      </c>
      <c r="I21" s="138">
        <v>0.97548999999999997</v>
      </c>
      <c r="J21" s="157">
        <v>0.80150999999999994</v>
      </c>
      <c r="K21" s="138">
        <v>2.4510000000000001E-2</v>
      </c>
      <c r="L21" s="139">
        <v>1</v>
      </c>
      <c r="M21" s="561" t="s">
        <v>498</v>
      </c>
      <c r="N21" s="138" t="s">
        <v>498</v>
      </c>
      <c r="O21" s="157" t="s">
        <v>498</v>
      </c>
      <c r="P21" s="138" t="s">
        <v>498</v>
      </c>
      <c r="Q21" s="139" t="s">
        <v>498</v>
      </c>
      <c r="R21" s="157">
        <v>9.7049999999999997E-2</v>
      </c>
      <c r="S21" s="138">
        <v>1</v>
      </c>
      <c r="T21" s="157">
        <v>0.69564999999999999</v>
      </c>
      <c r="U21" s="138" t="s">
        <v>498</v>
      </c>
      <c r="V21" s="139" t="s">
        <v>498</v>
      </c>
      <c r="W21" s="157" t="s">
        <v>498</v>
      </c>
      <c r="X21" s="138" t="s">
        <v>498</v>
      </c>
      <c r="Y21" s="157" t="s">
        <v>498</v>
      </c>
      <c r="Z21" s="138" t="s">
        <v>498</v>
      </c>
      <c r="AA21" s="139" t="s">
        <v>498</v>
      </c>
      <c r="AB21" s="561">
        <v>4.2189999999999998E-2</v>
      </c>
      <c r="AC21" s="138" t="s">
        <v>498</v>
      </c>
      <c r="AD21" s="157" t="s">
        <v>498</v>
      </c>
      <c r="AE21" s="138">
        <v>1</v>
      </c>
      <c r="AF21" s="139">
        <v>0.75</v>
      </c>
      <c r="AG21" s="157" t="s">
        <v>498</v>
      </c>
      <c r="AH21" s="138" t="s">
        <v>498</v>
      </c>
      <c r="AI21" s="157" t="s">
        <v>498</v>
      </c>
      <c r="AJ21" s="138" t="s">
        <v>498</v>
      </c>
      <c r="AK21" s="158" t="s">
        <v>498</v>
      </c>
    </row>
    <row r="22" spans="1:37" x14ac:dyDescent="0.2">
      <c r="A22" s="751" t="s">
        <v>87</v>
      </c>
      <c r="B22" s="154">
        <v>945.3</v>
      </c>
      <c r="C22" s="155">
        <v>723.2</v>
      </c>
      <c r="D22" s="154">
        <v>579.79999999999995</v>
      </c>
      <c r="E22" s="168">
        <v>437.1</v>
      </c>
      <c r="F22" s="154">
        <v>365.5</v>
      </c>
      <c r="G22" s="155">
        <v>286.10000000000002</v>
      </c>
      <c r="H22" s="168">
        <v>315.39999999999998</v>
      </c>
      <c r="I22" s="154">
        <v>271.5</v>
      </c>
      <c r="J22" s="168">
        <v>211.4</v>
      </c>
      <c r="K22" s="154">
        <v>43.9</v>
      </c>
      <c r="L22" s="155">
        <v>36.4</v>
      </c>
      <c r="M22" s="562">
        <v>132.9</v>
      </c>
      <c r="N22" s="154">
        <v>68</v>
      </c>
      <c r="O22" s="168">
        <v>53.8</v>
      </c>
      <c r="P22" s="154">
        <v>64.900000000000006</v>
      </c>
      <c r="Q22" s="155">
        <v>57.6</v>
      </c>
      <c r="R22" s="168">
        <v>74.8</v>
      </c>
      <c r="S22" s="154">
        <v>56.4</v>
      </c>
      <c r="T22" s="168">
        <v>44.9</v>
      </c>
      <c r="U22" s="154">
        <v>18.399999999999999</v>
      </c>
      <c r="V22" s="155">
        <v>14.9</v>
      </c>
      <c r="W22" s="168">
        <v>190.3</v>
      </c>
      <c r="X22" s="154">
        <v>100.1</v>
      </c>
      <c r="Y22" s="168">
        <v>65.900000000000006</v>
      </c>
      <c r="Z22" s="154">
        <v>90.2</v>
      </c>
      <c r="AA22" s="155">
        <v>68.099999999999994</v>
      </c>
      <c r="AB22" s="562">
        <v>188</v>
      </c>
      <c r="AC22" s="154">
        <v>68.599999999999994</v>
      </c>
      <c r="AD22" s="168">
        <v>51.3</v>
      </c>
      <c r="AE22" s="154">
        <v>119.4</v>
      </c>
      <c r="AF22" s="155">
        <v>90</v>
      </c>
      <c r="AG22" s="168">
        <v>43.9</v>
      </c>
      <c r="AH22" s="154">
        <v>15.2</v>
      </c>
      <c r="AI22" s="168">
        <v>9.8000000000000007</v>
      </c>
      <c r="AJ22" s="154">
        <v>28.7</v>
      </c>
      <c r="AK22" s="156">
        <v>19.100000000000001</v>
      </c>
    </row>
    <row r="23" spans="1:37" x14ac:dyDescent="0.2">
      <c r="A23" s="751"/>
      <c r="B23" s="138">
        <v>1</v>
      </c>
      <c r="C23" s="157">
        <v>0.76505000000000001</v>
      </c>
      <c r="D23" s="138">
        <v>0.61334999999999995</v>
      </c>
      <c r="E23" s="157">
        <v>0.75387999999999999</v>
      </c>
      <c r="F23" s="138">
        <v>0.38664999999999999</v>
      </c>
      <c r="G23" s="139">
        <v>0.78276000000000001</v>
      </c>
      <c r="H23" s="157">
        <v>0.33365</v>
      </c>
      <c r="I23" s="138">
        <v>0.86080999999999996</v>
      </c>
      <c r="J23" s="157">
        <v>0.77864</v>
      </c>
      <c r="K23" s="138">
        <v>0.13919000000000001</v>
      </c>
      <c r="L23" s="139">
        <v>0.82916000000000001</v>
      </c>
      <c r="M23" s="561">
        <v>0.14058999999999999</v>
      </c>
      <c r="N23" s="138">
        <v>0.51166</v>
      </c>
      <c r="O23" s="157">
        <v>0.79117999999999999</v>
      </c>
      <c r="P23" s="138">
        <v>0.48834</v>
      </c>
      <c r="Q23" s="139">
        <v>0.88751999999999998</v>
      </c>
      <c r="R23" s="157">
        <v>7.9130000000000006E-2</v>
      </c>
      <c r="S23" s="138">
        <v>0.75400999999999996</v>
      </c>
      <c r="T23" s="157">
        <v>0.79610000000000003</v>
      </c>
      <c r="U23" s="138">
        <v>0.24598999999999999</v>
      </c>
      <c r="V23" s="139">
        <v>0.80978000000000006</v>
      </c>
      <c r="W23" s="157">
        <v>0.20130999999999999</v>
      </c>
      <c r="X23" s="138">
        <v>0.52600999999999998</v>
      </c>
      <c r="Y23" s="157">
        <v>0.65834000000000004</v>
      </c>
      <c r="Z23" s="138">
        <v>0.47399000000000002</v>
      </c>
      <c r="AA23" s="139">
        <v>0.75499000000000005</v>
      </c>
      <c r="AB23" s="561">
        <v>0.19888</v>
      </c>
      <c r="AC23" s="138">
        <v>0.36488999999999999</v>
      </c>
      <c r="AD23" s="157">
        <v>0.74780999999999997</v>
      </c>
      <c r="AE23" s="138">
        <v>0.63510999999999995</v>
      </c>
      <c r="AF23" s="139">
        <v>0.75377000000000005</v>
      </c>
      <c r="AG23" s="157">
        <v>4.6440000000000002E-2</v>
      </c>
      <c r="AH23" s="138">
        <v>0.34623999999999999</v>
      </c>
      <c r="AI23" s="157">
        <v>0.64473999999999998</v>
      </c>
      <c r="AJ23" s="138">
        <v>0.65376000000000001</v>
      </c>
      <c r="AK23" s="158">
        <v>0.66551000000000005</v>
      </c>
    </row>
    <row r="24" spans="1:37" ht="12.75" customHeight="1" x14ac:dyDescent="0.2">
      <c r="A24" s="751" t="s">
        <v>88</v>
      </c>
      <c r="B24" s="154">
        <v>810</v>
      </c>
      <c r="C24" s="155">
        <v>602.70000000000005</v>
      </c>
      <c r="D24" s="154">
        <v>704.6</v>
      </c>
      <c r="E24" s="168">
        <v>522</v>
      </c>
      <c r="F24" s="154">
        <v>105.4</v>
      </c>
      <c r="G24" s="155">
        <v>80.7</v>
      </c>
      <c r="H24" s="168">
        <v>512.4</v>
      </c>
      <c r="I24" s="154">
        <v>486.5</v>
      </c>
      <c r="J24" s="168">
        <v>349.2</v>
      </c>
      <c r="K24" s="154">
        <v>25.9</v>
      </c>
      <c r="L24" s="155">
        <v>19.600000000000001</v>
      </c>
      <c r="M24" s="562">
        <v>69.599999999999994</v>
      </c>
      <c r="N24" s="154">
        <v>41.5</v>
      </c>
      <c r="O24" s="168">
        <v>25.7</v>
      </c>
      <c r="P24" s="154">
        <v>28.1</v>
      </c>
      <c r="Q24" s="155">
        <v>18.2</v>
      </c>
      <c r="R24" s="168">
        <v>36.299999999999997</v>
      </c>
      <c r="S24" s="154">
        <v>29.7</v>
      </c>
      <c r="T24" s="168">
        <v>23.2</v>
      </c>
      <c r="U24" s="154">
        <v>6.6</v>
      </c>
      <c r="V24" s="155">
        <v>6.1</v>
      </c>
      <c r="W24" s="168">
        <v>65.8</v>
      </c>
      <c r="X24" s="154">
        <v>55.5</v>
      </c>
      <c r="Y24" s="168">
        <v>41.5</v>
      </c>
      <c r="Z24" s="154">
        <v>10.3</v>
      </c>
      <c r="AA24" s="155">
        <v>6.1</v>
      </c>
      <c r="AB24" s="562">
        <v>113.8</v>
      </c>
      <c r="AC24" s="154">
        <v>84.9</v>
      </c>
      <c r="AD24" s="168">
        <v>76.900000000000006</v>
      </c>
      <c r="AE24" s="154">
        <v>28.9</v>
      </c>
      <c r="AF24" s="155">
        <v>25.9</v>
      </c>
      <c r="AG24" s="168">
        <v>12.1</v>
      </c>
      <c r="AH24" s="154">
        <v>6.5</v>
      </c>
      <c r="AI24" s="168">
        <v>5.5</v>
      </c>
      <c r="AJ24" s="154">
        <v>5.6</v>
      </c>
      <c r="AK24" s="156">
        <v>4.8</v>
      </c>
    </row>
    <row r="25" spans="1:37" x14ac:dyDescent="0.2">
      <c r="A25" s="751"/>
      <c r="B25" s="138">
        <v>1</v>
      </c>
      <c r="C25" s="157">
        <v>0.74407000000000001</v>
      </c>
      <c r="D25" s="138">
        <v>0.86987999999999999</v>
      </c>
      <c r="E25" s="157">
        <v>0.74085000000000001</v>
      </c>
      <c r="F25" s="138">
        <v>0.13012000000000001</v>
      </c>
      <c r="G25" s="139">
        <v>0.76565000000000005</v>
      </c>
      <c r="H25" s="157">
        <v>0.63258999999999999</v>
      </c>
      <c r="I25" s="138">
        <v>0.94945000000000002</v>
      </c>
      <c r="J25" s="157">
        <v>0.71777999999999997</v>
      </c>
      <c r="K25" s="138">
        <v>5.0549999999999998E-2</v>
      </c>
      <c r="L25" s="139">
        <v>0.75675999999999999</v>
      </c>
      <c r="M25" s="561">
        <v>8.5930000000000006E-2</v>
      </c>
      <c r="N25" s="138">
        <v>0.59626000000000001</v>
      </c>
      <c r="O25" s="157">
        <v>0.61928000000000005</v>
      </c>
      <c r="P25" s="138">
        <v>0.40373999999999999</v>
      </c>
      <c r="Q25" s="139">
        <v>0.64768999999999999</v>
      </c>
      <c r="R25" s="157">
        <v>4.4810000000000003E-2</v>
      </c>
      <c r="S25" s="138">
        <v>0.81818000000000002</v>
      </c>
      <c r="T25" s="157">
        <v>0.78113999999999995</v>
      </c>
      <c r="U25" s="138">
        <v>0.18182000000000001</v>
      </c>
      <c r="V25" s="139">
        <v>0.92423999999999995</v>
      </c>
      <c r="W25" s="157">
        <v>8.1229999999999997E-2</v>
      </c>
      <c r="X25" s="138">
        <v>0.84347000000000005</v>
      </c>
      <c r="Y25" s="157">
        <v>0.74775000000000003</v>
      </c>
      <c r="Z25" s="138">
        <v>0.15653</v>
      </c>
      <c r="AA25" s="139">
        <v>0.59223000000000003</v>
      </c>
      <c r="AB25" s="561">
        <v>0.14049</v>
      </c>
      <c r="AC25" s="138">
        <v>0.74604999999999999</v>
      </c>
      <c r="AD25" s="157">
        <v>0.90576999999999996</v>
      </c>
      <c r="AE25" s="138">
        <v>0.25395000000000001</v>
      </c>
      <c r="AF25" s="139">
        <v>0.89619000000000004</v>
      </c>
      <c r="AG25" s="157">
        <v>1.494E-2</v>
      </c>
      <c r="AH25" s="138">
        <v>0.53718999999999995</v>
      </c>
      <c r="AI25" s="157">
        <v>0.84614999999999996</v>
      </c>
      <c r="AJ25" s="138">
        <v>0.46281</v>
      </c>
      <c r="AK25" s="158">
        <v>0.85714000000000001</v>
      </c>
    </row>
    <row r="26" spans="1:37" x14ac:dyDescent="0.2">
      <c r="A26" s="751" t="s">
        <v>89</v>
      </c>
      <c r="B26" s="154">
        <v>97.2</v>
      </c>
      <c r="C26" s="155">
        <v>72.5</v>
      </c>
      <c r="D26" s="154">
        <v>73.5</v>
      </c>
      <c r="E26" s="168">
        <v>55.3</v>
      </c>
      <c r="F26" s="154">
        <v>23.7</v>
      </c>
      <c r="G26" s="155">
        <v>17.2</v>
      </c>
      <c r="H26" s="168">
        <v>64.400000000000006</v>
      </c>
      <c r="I26" s="154">
        <v>59.3</v>
      </c>
      <c r="J26" s="168">
        <v>45.3</v>
      </c>
      <c r="K26" s="154">
        <v>5.0999999999999996</v>
      </c>
      <c r="L26" s="155">
        <v>3.1</v>
      </c>
      <c r="M26" s="562">
        <v>2.7</v>
      </c>
      <c r="N26" s="154">
        <v>1.8</v>
      </c>
      <c r="O26" s="168">
        <v>1.5</v>
      </c>
      <c r="P26" s="154">
        <v>0.9</v>
      </c>
      <c r="Q26" s="155">
        <v>0.9</v>
      </c>
      <c r="R26" s="168">
        <v>1.6</v>
      </c>
      <c r="S26" s="154">
        <v>0.5</v>
      </c>
      <c r="T26" s="168">
        <v>0.5</v>
      </c>
      <c r="U26" s="154">
        <v>1.1000000000000001</v>
      </c>
      <c r="V26" s="155">
        <v>1.1000000000000001</v>
      </c>
      <c r="W26" s="168">
        <v>23.2</v>
      </c>
      <c r="X26" s="154">
        <v>9.9</v>
      </c>
      <c r="Y26" s="168">
        <v>7</v>
      </c>
      <c r="Z26" s="154">
        <v>13.3</v>
      </c>
      <c r="AA26" s="155">
        <v>8.8000000000000007</v>
      </c>
      <c r="AB26" s="562">
        <v>3.4</v>
      </c>
      <c r="AC26" s="154">
        <v>1.9</v>
      </c>
      <c r="AD26" s="168">
        <v>0.9</v>
      </c>
      <c r="AE26" s="154">
        <v>1.5</v>
      </c>
      <c r="AF26" s="155">
        <v>1.5</v>
      </c>
      <c r="AG26" s="168">
        <v>1.9</v>
      </c>
      <c r="AH26" s="154">
        <v>0.1</v>
      </c>
      <c r="AI26" s="168">
        <v>0.1</v>
      </c>
      <c r="AJ26" s="154">
        <v>1.8</v>
      </c>
      <c r="AK26" s="156">
        <v>1.8</v>
      </c>
    </row>
    <row r="27" spans="1:37" x14ac:dyDescent="0.2">
      <c r="A27" s="751"/>
      <c r="B27" s="138">
        <v>1</v>
      </c>
      <c r="C27" s="157">
        <v>0.74587999999999999</v>
      </c>
      <c r="D27" s="138">
        <v>0.75617000000000001</v>
      </c>
      <c r="E27" s="157">
        <v>0.75238000000000005</v>
      </c>
      <c r="F27" s="138">
        <v>0.24382999999999999</v>
      </c>
      <c r="G27" s="139">
        <v>0.72574000000000005</v>
      </c>
      <c r="H27" s="157">
        <v>0.66254999999999997</v>
      </c>
      <c r="I27" s="138">
        <v>0.92081000000000002</v>
      </c>
      <c r="J27" s="157">
        <v>0.76390999999999998</v>
      </c>
      <c r="K27" s="138">
        <v>7.9189999999999997E-2</v>
      </c>
      <c r="L27" s="139">
        <v>0.60784000000000005</v>
      </c>
      <c r="M27" s="561">
        <v>2.7779999999999999E-2</v>
      </c>
      <c r="N27" s="138">
        <v>0.66666999999999998</v>
      </c>
      <c r="O27" s="157">
        <v>0.83333000000000002</v>
      </c>
      <c r="P27" s="138">
        <v>0.33333000000000002</v>
      </c>
      <c r="Q27" s="139">
        <v>1</v>
      </c>
      <c r="R27" s="157">
        <v>1.6459999999999999E-2</v>
      </c>
      <c r="S27" s="138">
        <v>0.3125</v>
      </c>
      <c r="T27" s="157">
        <v>1</v>
      </c>
      <c r="U27" s="138">
        <v>0.6875</v>
      </c>
      <c r="V27" s="139">
        <v>1</v>
      </c>
      <c r="W27" s="157">
        <v>0.23868</v>
      </c>
      <c r="X27" s="138">
        <v>0.42671999999999999</v>
      </c>
      <c r="Y27" s="157">
        <v>0.70706999999999998</v>
      </c>
      <c r="Z27" s="138">
        <v>0.57328000000000001</v>
      </c>
      <c r="AA27" s="139">
        <v>0.66164999999999996</v>
      </c>
      <c r="AB27" s="561">
        <v>3.4979999999999997E-2</v>
      </c>
      <c r="AC27" s="138">
        <v>0.55881999999999998</v>
      </c>
      <c r="AD27" s="157">
        <v>0.47367999999999999</v>
      </c>
      <c r="AE27" s="138">
        <v>0.44118000000000002</v>
      </c>
      <c r="AF27" s="139">
        <v>1</v>
      </c>
      <c r="AG27" s="157">
        <v>1.9550000000000001E-2</v>
      </c>
      <c r="AH27" s="138">
        <v>5.2630000000000003E-2</v>
      </c>
      <c r="AI27" s="157">
        <v>1</v>
      </c>
      <c r="AJ27" s="138">
        <v>0.94737000000000005</v>
      </c>
      <c r="AK27" s="158">
        <v>1</v>
      </c>
    </row>
    <row r="28" spans="1:37" x14ac:dyDescent="0.2">
      <c r="A28" s="751" t="s">
        <v>90</v>
      </c>
      <c r="B28" s="154">
        <v>31.7</v>
      </c>
      <c r="C28" s="155">
        <v>19.600000000000001</v>
      </c>
      <c r="D28" s="154">
        <v>29.7</v>
      </c>
      <c r="E28" s="168">
        <v>17.600000000000001</v>
      </c>
      <c r="F28" s="154">
        <v>2</v>
      </c>
      <c r="G28" s="155">
        <v>2</v>
      </c>
      <c r="H28" s="168">
        <v>21</v>
      </c>
      <c r="I28" s="154">
        <v>19</v>
      </c>
      <c r="J28" s="168">
        <v>10</v>
      </c>
      <c r="K28" s="154">
        <v>2</v>
      </c>
      <c r="L28" s="155">
        <v>2</v>
      </c>
      <c r="M28" s="562">
        <v>6.5</v>
      </c>
      <c r="N28" s="154">
        <v>6.5</v>
      </c>
      <c r="O28" s="168">
        <v>5.5</v>
      </c>
      <c r="P28" s="154">
        <v>0</v>
      </c>
      <c r="Q28" s="155">
        <v>0</v>
      </c>
      <c r="R28" s="168">
        <v>0</v>
      </c>
      <c r="S28" s="154">
        <v>0</v>
      </c>
      <c r="T28" s="168">
        <v>0</v>
      </c>
      <c r="U28" s="154">
        <v>0</v>
      </c>
      <c r="V28" s="155">
        <v>0</v>
      </c>
      <c r="W28" s="168">
        <v>0</v>
      </c>
      <c r="X28" s="154">
        <v>0</v>
      </c>
      <c r="Y28" s="168">
        <v>0</v>
      </c>
      <c r="Z28" s="154">
        <v>0</v>
      </c>
      <c r="AA28" s="155">
        <v>0</v>
      </c>
      <c r="AB28" s="562">
        <v>4.0999999999999996</v>
      </c>
      <c r="AC28" s="154">
        <v>4.0999999999999996</v>
      </c>
      <c r="AD28" s="168">
        <v>2</v>
      </c>
      <c r="AE28" s="154">
        <v>0</v>
      </c>
      <c r="AF28" s="155">
        <v>0</v>
      </c>
      <c r="AG28" s="168">
        <v>0.1</v>
      </c>
      <c r="AH28" s="154">
        <v>0.1</v>
      </c>
      <c r="AI28" s="168">
        <v>0.1</v>
      </c>
      <c r="AJ28" s="154">
        <v>0</v>
      </c>
      <c r="AK28" s="156">
        <v>0</v>
      </c>
    </row>
    <row r="29" spans="1:37" x14ac:dyDescent="0.2">
      <c r="A29" s="751"/>
      <c r="B29" s="138">
        <v>1</v>
      </c>
      <c r="C29" s="157">
        <v>0.61829999999999996</v>
      </c>
      <c r="D29" s="138">
        <v>0.93691000000000002</v>
      </c>
      <c r="E29" s="157">
        <v>0.59258999999999995</v>
      </c>
      <c r="F29" s="138">
        <v>6.3089999999999993E-2</v>
      </c>
      <c r="G29" s="139">
        <v>1</v>
      </c>
      <c r="H29" s="157">
        <v>0.66246000000000005</v>
      </c>
      <c r="I29" s="138">
        <v>0.90476000000000001</v>
      </c>
      <c r="J29" s="157">
        <v>0.52632000000000001</v>
      </c>
      <c r="K29" s="138">
        <v>9.5240000000000005E-2</v>
      </c>
      <c r="L29" s="139">
        <v>1</v>
      </c>
      <c r="M29" s="561">
        <v>0.20505000000000001</v>
      </c>
      <c r="N29" s="138">
        <v>1</v>
      </c>
      <c r="O29" s="157">
        <v>0.84614999999999996</v>
      </c>
      <c r="P29" s="138" t="s">
        <v>498</v>
      </c>
      <c r="Q29" s="139" t="s">
        <v>498</v>
      </c>
      <c r="R29" s="157" t="s">
        <v>498</v>
      </c>
      <c r="S29" s="138" t="s">
        <v>498</v>
      </c>
      <c r="T29" s="157" t="s">
        <v>498</v>
      </c>
      <c r="U29" s="138" t="s">
        <v>498</v>
      </c>
      <c r="V29" s="139" t="s">
        <v>498</v>
      </c>
      <c r="W29" s="157" t="s">
        <v>498</v>
      </c>
      <c r="X29" s="138" t="s">
        <v>498</v>
      </c>
      <c r="Y29" s="157" t="s">
        <v>498</v>
      </c>
      <c r="Z29" s="138" t="s">
        <v>498</v>
      </c>
      <c r="AA29" s="139" t="s">
        <v>498</v>
      </c>
      <c r="AB29" s="561">
        <v>0.12934000000000001</v>
      </c>
      <c r="AC29" s="138">
        <v>1</v>
      </c>
      <c r="AD29" s="157">
        <v>0.48780000000000001</v>
      </c>
      <c r="AE29" s="138" t="s">
        <v>498</v>
      </c>
      <c r="AF29" s="139" t="s">
        <v>498</v>
      </c>
      <c r="AG29" s="157">
        <v>3.15E-3</v>
      </c>
      <c r="AH29" s="138">
        <v>1</v>
      </c>
      <c r="AI29" s="157">
        <v>1</v>
      </c>
      <c r="AJ29" s="138" t="s">
        <v>498</v>
      </c>
      <c r="AK29" s="158" t="s">
        <v>498</v>
      </c>
    </row>
    <row r="30" spans="1:37" x14ac:dyDescent="0.2">
      <c r="A30" s="751" t="s">
        <v>91</v>
      </c>
      <c r="B30" s="154">
        <v>132.80000000000001</v>
      </c>
      <c r="C30" s="155">
        <v>99.9</v>
      </c>
      <c r="D30" s="154">
        <v>110.4</v>
      </c>
      <c r="E30" s="168">
        <v>83</v>
      </c>
      <c r="F30" s="154">
        <v>22.4</v>
      </c>
      <c r="G30" s="155">
        <v>16.899999999999999</v>
      </c>
      <c r="H30" s="168">
        <v>103.5</v>
      </c>
      <c r="I30" s="154">
        <v>92.9</v>
      </c>
      <c r="J30" s="168">
        <v>66.5</v>
      </c>
      <c r="K30" s="154">
        <v>10.6</v>
      </c>
      <c r="L30" s="155">
        <v>8.1</v>
      </c>
      <c r="M30" s="562">
        <v>9</v>
      </c>
      <c r="N30" s="154">
        <v>6</v>
      </c>
      <c r="O30" s="168">
        <v>5</v>
      </c>
      <c r="P30" s="154">
        <v>3</v>
      </c>
      <c r="Q30" s="155">
        <v>0</v>
      </c>
      <c r="R30" s="168">
        <v>11.5</v>
      </c>
      <c r="S30" s="154">
        <v>11.5</v>
      </c>
      <c r="T30" s="168">
        <v>11.5</v>
      </c>
      <c r="U30" s="154">
        <v>0</v>
      </c>
      <c r="V30" s="155">
        <v>0</v>
      </c>
      <c r="W30" s="168">
        <v>5</v>
      </c>
      <c r="X30" s="154">
        <v>0</v>
      </c>
      <c r="Y30" s="168">
        <v>0</v>
      </c>
      <c r="Z30" s="154">
        <v>5</v>
      </c>
      <c r="AA30" s="155">
        <v>5</v>
      </c>
      <c r="AB30" s="562">
        <v>0</v>
      </c>
      <c r="AC30" s="154">
        <v>0</v>
      </c>
      <c r="AD30" s="168">
        <v>0</v>
      </c>
      <c r="AE30" s="154">
        <v>0</v>
      </c>
      <c r="AF30" s="155">
        <v>0</v>
      </c>
      <c r="AG30" s="168">
        <v>3.8</v>
      </c>
      <c r="AH30" s="154">
        <v>0</v>
      </c>
      <c r="AI30" s="168">
        <v>0</v>
      </c>
      <c r="AJ30" s="154">
        <v>3.8</v>
      </c>
      <c r="AK30" s="156">
        <v>3.8</v>
      </c>
    </row>
    <row r="31" spans="1:37" x14ac:dyDescent="0.2">
      <c r="A31" s="751"/>
      <c r="B31" s="138">
        <v>1</v>
      </c>
      <c r="C31" s="157">
        <v>0.75226000000000004</v>
      </c>
      <c r="D31" s="138">
        <v>0.83133000000000001</v>
      </c>
      <c r="E31" s="157">
        <v>0.75180999999999998</v>
      </c>
      <c r="F31" s="138">
        <v>0.16866999999999999</v>
      </c>
      <c r="G31" s="139">
        <v>0.75446000000000002</v>
      </c>
      <c r="H31" s="157">
        <v>0.77937000000000001</v>
      </c>
      <c r="I31" s="138">
        <v>0.89758000000000004</v>
      </c>
      <c r="J31" s="157">
        <v>0.71582000000000001</v>
      </c>
      <c r="K31" s="138">
        <v>0.10242</v>
      </c>
      <c r="L31" s="139">
        <v>0.76415</v>
      </c>
      <c r="M31" s="561">
        <v>6.7769999999999997E-2</v>
      </c>
      <c r="N31" s="138">
        <v>0.66666999999999998</v>
      </c>
      <c r="O31" s="157">
        <v>0.83333000000000002</v>
      </c>
      <c r="P31" s="138">
        <v>0.33333000000000002</v>
      </c>
      <c r="Q31" s="139" t="s">
        <v>498</v>
      </c>
      <c r="R31" s="157">
        <v>8.6599999999999996E-2</v>
      </c>
      <c r="S31" s="138">
        <v>1</v>
      </c>
      <c r="T31" s="157">
        <v>1</v>
      </c>
      <c r="U31" s="138" t="s">
        <v>498</v>
      </c>
      <c r="V31" s="139" t="s">
        <v>498</v>
      </c>
      <c r="W31" s="157">
        <v>3.7650000000000003E-2</v>
      </c>
      <c r="X31" s="138" t="s">
        <v>498</v>
      </c>
      <c r="Y31" s="157" t="s">
        <v>498</v>
      </c>
      <c r="Z31" s="138">
        <v>1</v>
      </c>
      <c r="AA31" s="139">
        <v>1</v>
      </c>
      <c r="AB31" s="561" t="s">
        <v>498</v>
      </c>
      <c r="AC31" s="138" t="s">
        <v>498</v>
      </c>
      <c r="AD31" s="157" t="s">
        <v>498</v>
      </c>
      <c r="AE31" s="138" t="s">
        <v>498</v>
      </c>
      <c r="AF31" s="139" t="s">
        <v>498</v>
      </c>
      <c r="AG31" s="157">
        <v>2.861E-2</v>
      </c>
      <c r="AH31" s="138" t="s">
        <v>498</v>
      </c>
      <c r="AI31" s="157" t="s">
        <v>498</v>
      </c>
      <c r="AJ31" s="138">
        <v>1</v>
      </c>
      <c r="AK31" s="158">
        <v>1</v>
      </c>
    </row>
    <row r="32" spans="1:37" x14ac:dyDescent="0.2">
      <c r="A32" s="751" t="s">
        <v>92</v>
      </c>
      <c r="B32" s="154">
        <v>64.099999999999994</v>
      </c>
      <c r="C32" s="155">
        <v>56</v>
      </c>
      <c r="D32" s="154">
        <v>54.9</v>
      </c>
      <c r="E32" s="168">
        <v>47.2</v>
      </c>
      <c r="F32" s="154">
        <v>9.1999999999999993</v>
      </c>
      <c r="G32" s="155">
        <v>8.8000000000000007</v>
      </c>
      <c r="H32" s="168">
        <v>51.4</v>
      </c>
      <c r="I32" s="154">
        <v>49.9</v>
      </c>
      <c r="J32" s="168">
        <v>43.7</v>
      </c>
      <c r="K32" s="154">
        <v>1.5</v>
      </c>
      <c r="L32" s="155">
        <v>1.1000000000000001</v>
      </c>
      <c r="M32" s="562">
        <v>9.1999999999999993</v>
      </c>
      <c r="N32" s="154">
        <v>4.5</v>
      </c>
      <c r="O32" s="168">
        <v>3.5</v>
      </c>
      <c r="P32" s="154">
        <v>4.7</v>
      </c>
      <c r="Q32" s="155">
        <v>4.7</v>
      </c>
      <c r="R32" s="168">
        <v>0.5</v>
      </c>
      <c r="S32" s="154">
        <v>0.5</v>
      </c>
      <c r="T32" s="168">
        <v>0</v>
      </c>
      <c r="U32" s="154">
        <v>0</v>
      </c>
      <c r="V32" s="155">
        <v>0</v>
      </c>
      <c r="W32" s="168">
        <v>2.2999999999999998</v>
      </c>
      <c r="X32" s="154">
        <v>0</v>
      </c>
      <c r="Y32" s="168">
        <v>0</v>
      </c>
      <c r="Z32" s="154">
        <v>2.2999999999999998</v>
      </c>
      <c r="AA32" s="155">
        <v>2.2999999999999998</v>
      </c>
      <c r="AB32" s="562">
        <v>0</v>
      </c>
      <c r="AC32" s="154">
        <v>0</v>
      </c>
      <c r="AD32" s="168">
        <v>0</v>
      </c>
      <c r="AE32" s="154">
        <v>0</v>
      </c>
      <c r="AF32" s="155">
        <v>0</v>
      </c>
      <c r="AG32" s="168">
        <v>0.7</v>
      </c>
      <c r="AH32" s="154">
        <v>0</v>
      </c>
      <c r="AI32" s="168">
        <v>0</v>
      </c>
      <c r="AJ32" s="154">
        <v>0.7</v>
      </c>
      <c r="AK32" s="156">
        <v>0.7</v>
      </c>
    </row>
    <row r="33" spans="1:39" x14ac:dyDescent="0.2">
      <c r="A33" s="751"/>
      <c r="B33" s="138">
        <v>1</v>
      </c>
      <c r="C33" s="157">
        <v>0.87363000000000002</v>
      </c>
      <c r="D33" s="138">
        <v>0.85646999999999995</v>
      </c>
      <c r="E33" s="157">
        <v>0.85973999999999995</v>
      </c>
      <c r="F33" s="138">
        <v>0.14352999999999999</v>
      </c>
      <c r="G33" s="139">
        <v>0.95652000000000004</v>
      </c>
      <c r="H33" s="157">
        <v>0.80186999999999997</v>
      </c>
      <c r="I33" s="138">
        <v>0.97082000000000002</v>
      </c>
      <c r="J33" s="157">
        <v>0.87575000000000003</v>
      </c>
      <c r="K33" s="138">
        <v>2.9180000000000001E-2</v>
      </c>
      <c r="L33" s="139">
        <v>0.73333000000000004</v>
      </c>
      <c r="M33" s="561">
        <v>0.14352999999999999</v>
      </c>
      <c r="N33" s="138">
        <v>0.48913000000000001</v>
      </c>
      <c r="O33" s="157">
        <v>0.77778000000000003</v>
      </c>
      <c r="P33" s="138">
        <v>0.51087000000000005</v>
      </c>
      <c r="Q33" s="139">
        <v>1</v>
      </c>
      <c r="R33" s="157">
        <v>7.7999999999999996E-3</v>
      </c>
      <c r="S33" s="138">
        <v>1</v>
      </c>
      <c r="T33" s="157" t="s">
        <v>498</v>
      </c>
      <c r="U33" s="138" t="s">
        <v>498</v>
      </c>
      <c r="V33" s="139" t="s">
        <v>498</v>
      </c>
      <c r="W33" s="157">
        <v>3.5880000000000002E-2</v>
      </c>
      <c r="X33" s="138" t="s">
        <v>498</v>
      </c>
      <c r="Y33" s="157" t="s">
        <v>498</v>
      </c>
      <c r="Z33" s="138">
        <v>1</v>
      </c>
      <c r="AA33" s="139">
        <v>1</v>
      </c>
      <c r="AB33" s="561" t="s">
        <v>498</v>
      </c>
      <c r="AC33" s="138" t="s">
        <v>498</v>
      </c>
      <c r="AD33" s="157" t="s">
        <v>498</v>
      </c>
      <c r="AE33" s="138" t="s">
        <v>498</v>
      </c>
      <c r="AF33" s="139" t="s">
        <v>498</v>
      </c>
      <c r="AG33" s="157">
        <v>1.0919999999999999E-2</v>
      </c>
      <c r="AH33" s="138" t="s">
        <v>498</v>
      </c>
      <c r="AI33" s="157" t="s">
        <v>498</v>
      </c>
      <c r="AJ33" s="138">
        <v>1</v>
      </c>
      <c r="AK33" s="158">
        <v>1</v>
      </c>
    </row>
    <row r="34" spans="1:39" ht="12.75" customHeight="1" x14ac:dyDescent="0.2">
      <c r="A34" s="751" t="s">
        <v>93</v>
      </c>
      <c r="B34" s="154">
        <v>161.80000000000001</v>
      </c>
      <c r="C34" s="155">
        <v>134.19999999999999</v>
      </c>
      <c r="D34" s="154">
        <v>121.4</v>
      </c>
      <c r="E34" s="168">
        <v>100.1</v>
      </c>
      <c r="F34" s="154">
        <v>40.4</v>
      </c>
      <c r="G34" s="155">
        <v>34.1</v>
      </c>
      <c r="H34" s="168">
        <v>74</v>
      </c>
      <c r="I34" s="154">
        <v>66.2</v>
      </c>
      <c r="J34" s="168">
        <v>55.4</v>
      </c>
      <c r="K34" s="154">
        <v>7.8</v>
      </c>
      <c r="L34" s="155">
        <v>4.8</v>
      </c>
      <c r="M34" s="562">
        <v>31.3</v>
      </c>
      <c r="N34" s="154">
        <v>22.5</v>
      </c>
      <c r="O34" s="168">
        <v>17.5</v>
      </c>
      <c r="P34" s="154">
        <v>8.8000000000000007</v>
      </c>
      <c r="Q34" s="155">
        <v>7.3</v>
      </c>
      <c r="R34" s="168">
        <v>7.6</v>
      </c>
      <c r="S34" s="154">
        <v>7.1</v>
      </c>
      <c r="T34" s="168">
        <v>5.0999999999999996</v>
      </c>
      <c r="U34" s="154">
        <v>0.5</v>
      </c>
      <c r="V34" s="155">
        <v>0.5</v>
      </c>
      <c r="W34" s="168">
        <v>7.8</v>
      </c>
      <c r="X34" s="154">
        <v>4.0999999999999996</v>
      </c>
      <c r="Y34" s="168">
        <v>4.0999999999999996</v>
      </c>
      <c r="Z34" s="154">
        <v>3.7</v>
      </c>
      <c r="AA34" s="155">
        <v>3.7</v>
      </c>
      <c r="AB34" s="562">
        <v>19.5</v>
      </c>
      <c r="AC34" s="154">
        <v>10.5</v>
      </c>
      <c r="AD34" s="168">
        <v>8</v>
      </c>
      <c r="AE34" s="154">
        <v>9</v>
      </c>
      <c r="AF34" s="155">
        <v>9</v>
      </c>
      <c r="AG34" s="168">
        <v>21.6</v>
      </c>
      <c r="AH34" s="154">
        <v>11</v>
      </c>
      <c r="AI34" s="168">
        <v>10</v>
      </c>
      <c r="AJ34" s="154">
        <v>10.6</v>
      </c>
      <c r="AK34" s="156">
        <v>8.8000000000000007</v>
      </c>
    </row>
    <row r="35" spans="1:39" x14ac:dyDescent="0.2">
      <c r="A35" s="751"/>
      <c r="B35" s="138">
        <v>1</v>
      </c>
      <c r="C35" s="157">
        <v>0.82942000000000005</v>
      </c>
      <c r="D35" s="138">
        <v>0.75031000000000003</v>
      </c>
      <c r="E35" s="157">
        <v>0.82455000000000001</v>
      </c>
      <c r="F35" s="138">
        <v>0.24969</v>
      </c>
      <c r="G35" s="139">
        <v>0.84406000000000003</v>
      </c>
      <c r="H35" s="157">
        <v>0.45734999999999998</v>
      </c>
      <c r="I35" s="138">
        <v>0.89459</v>
      </c>
      <c r="J35" s="157">
        <v>0.83686000000000005</v>
      </c>
      <c r="K35" s="138">
        <v>0.10541</v>
      </c>
      <c r="L35" s="139">
        <v>0.61538000000000004</v>
      </c>
      <c r="M35" s="561">
        <v>0.19345000000000001</v>
      </c>
      <c r="N35" s="138">
        <v>0.71884999999999999</v>
      </c>
      <c r="O35" s="157">
        <v>0.77778000000000003</v>
      </c>
      <c r="P35" s="138">
        <v>0.28115000000000001</v>
      </c>
      <c r="Q35" s="139">
        <v>0.82955000000000001</v>
      </c>
      <c r="R35" s="157">
        <v>4.6969999999999998E-2</v>
      </c>
      <c r="S35" s="138">
        <v>0.93420999999999998</v>
      </c>
      <c r="T35" s="157">
        <v>0.71831</v>
      </c>
      <c r="U35" s="138">
        <v>6.5790000000000001E-2</v>
      </c>
      <c r="V35" s="139">
        <v>1</v>
      </c>
      <c r="W35" s="157">
        <v>4.8210000000000003E-2</v>
      </c>
      <c r="X35" s="138">
        <v>0.52564</v>
      </c>
      <c r="Y35" s="157">
        <v>1</v>
      </c>
      <c r="Z35" s="138">
        <v>0.47436</v>
      </c>
      <c r="AA35" s="139">
        <v>1</v>
      </c>
      <c r="AB35" s="561">
        <v>0.12052</v>
      </c>
      <c r="AC35" s="138">
        <v>0.53846000000000005</v>
      </c>
      <c r="AD35" s="157">
        <v>0.76190000000000002</v>
      </c>
      <c r="AE35" s="138">
        <v>0.46154000000000001</v>
      </c>
      <c r="AF35" s="139">
        <v>1</v>
      </c>
      <c r="AG35" s="157">
        <v>0.13350000000000001</v>
      </c>
      <c r="AH35" s="138">
        <v>0.50926000000000005</v>
      </c>
      <c r="AI35" s="157">
        <v>0.90908999999999995</v>
      </c>
      <c r="AJ35" s="138">
        <v>0.49074000000000001</v>
      </c>
      <c r="AK35" s="158">
        <v>0.83018999999999998</v>
      </c>
    </row>
    <row r="36" spans="1:39" x14ac:dyDescent="0.2">
      <c r="A36" s="780" t="s">
        <v>94</v>
      </c>
      <c r="B36" s="154">
        <v>69.2</v>
      </c>
      <c r="C36" s="155">
        <v>49.6</v>
      </c>
      <c r="D36" s="154">
        <v>56.7</v>
      </c>
      <c r="E36" s="168">
        <v>40.700000000000003</v>
      </c>
      <c r="F36" s="154">
        <v>12.5</v>
      </c>
      <c r="G36" s="155">
        <v>8.9</v>
      </c>
      <c r="H36" s="168">
        <v>55</v>
      </c>
      <c r="I36" s="154">
        <v>48.1</v>
      </c>
      <c r="J36" s="168">
        <v>34.1</v>
      </c>
      <c r="K36" s="154">
        <v>6.9</v>
      </c>
      <c r="L36" s="155">
        <v>5.9</v>
      </c>
      <c r="M36" s="562">
        <v>7.4</v>
      </c>
      <c r="N36" s="154">
        <v>6.6</v>
      </c>
      <c r="O36" s="168">
        <v>4.5999999999999996</v>
      </c>
      <c r="P36" s="154">
        <v>0.8</v>
      </c>
      <c r="Q36" s="155">
        <v>0</v>
      </c>
      <c r="R36" s="168">
        <v>0</v>
      </c>
      <c r="S36" s="154">
        <v>0</v>
      </c>
      <c r="T36" s="168">
        <v>0</v>
      </c>
      <c r="U36" s="154">
        <v>0</v>
      </c>
      <c r="V36" s="155">
        <v>0</v>
      </c>
      <c r="W36" s="168">
        <v>0</v>
      </c>
      <c r="X36" s="154">
        <v>0</v>
      </c>
      <c r="Y36" s="168">
        <v>0</v>
      </c>
      <c r="Z36" s="154">
        <v>0</v>
      </c>
      <c r="AA36" s="155">
        <v>0</v>
      </c>
      <c r="AB36" s="562">
        <v>4.0999999999999996</v>
      </c>
      <c r="AC36" s="154">
        <v>1</v>
      </c>
      <c r="AD36" s="168">
        <v>1</v>
      </c>
      <c r="AE36" s="154">
        <v>3.1</v>
      </c>
      <c r="AF36" s="155">
        <v>1.3</v>
      </c>
      <c r="AG36" s="168">
        <v>2.7</v>
      </c>
      <c r="AH36" s="154">
        <v>1</v>
      </c>
      <c r="AI36" s="168">
        <v>1</v>
      </c>
      <c r="AJ36" s="154">
        <v>1.7</v>
      </c>
      <c r="AK36" s="156">
        <v>1.7</v>
      </c>
    </row>
    <row r="37" spans="1:39" x14ac:dyDescent="0.2">
      <c r="A37" s="769"/>
      <c r="B37" s="147">
        <v>1</v>
      </c>
      <c r="C37" s="157">
        <v>0.71675999999999995</v>
      </c>
      <c r="D37" s="147">
        <v>0.81935999999999998</v>
      </c>
      <c r="E37" s="157">
        <v>0.71780999999999995</v>
      </c>
      <c r="F37" s="147">
        <v>0.18064</v>
      </c>
      <c r="G37" s="139">
        <v>0.71199999999999997</v>
      </c>
      <c r="H37" s="197">
        <v>0.79479999999999995</v>
      </c>
      <c r="I37" s="147">
        <v>0.87455000000000005</v>
      </c>
      <c r="J37" s="157">
        <v>0.70894000000000001</v>
      </c>
      <c r="K37" s="147">
        <v>0.12545000000000001</v>
      </c>
      <c r="L37" s="139">
        <v>0.85507</v>
      </c>
      <c r="M37" s="563">
        <v>0.10693999999999999</v>
      </c>
      <c r="N37" s="147">
        <v>0.89188999999999996</v>
      </c>
      <c r="O37" s="157">
        <v>0.69696999999999998</v>
      </c>
      <c r="P37" s="147">
        <v>0.10811</v>
      </c>
      <c r="Q37" s="139" t="s">
        <v>498</v>
      </c>
      <c r="R37" s="197" t="s">
        <v>498</v>
      </c>
      <c r="S37" s="147" t="s">
        <v>498</v>
      </c>
      <c r="T37" s="157" t="s">
        <v>498</v>
      </c>
      <c r="U37" s="147" t="s">
        <v>498</v>
      </c>
      <c r="V37" s="139" t="s">
        <v>498</v>
      </c>
      <c r="W37" s="197" t="s">
        <v>498</v>
      </c>
      <c r="X37" s="147" t="s">
        <v>498</v>
      </c>
      <c r="Y37" s="157" t="s">
        <v>498</v>
      </c>
      <c r="Z37" s="147" t="s">
        <v>498</v>
      </c>
      <c r="AA37" s="139" t="s">
        <v>498</v>
      </c>
      <c r="AB37" s="563">
        <v>5.9249999999999997E-2</v>
      </c>
      <c r="AC37" s="147">
        <v>0.24390000000000001</v>
      </c>
      <c r="AD37" s="157">
        <v>1</v>
      </c>
      <c r="AE37" s="147">
        <v>0.75609999999999999</v>
      </c>
      <c r="AF37" s="139">
        <v>0.41935</v>
      </c>
      <c r="AG37" s="197">
        <v>3.9019999999999999E-2</v>
      </c>
      <c r="AH37" s="147">
        <v>0.37036999999999998</v>
      </c>
      <c r="AI37" s="157">
        <v>1</v>
      </c>
      <c r="AJ37" s="147">
        <v>0.62963000000000002</v>
      </c>
      <c r="AK37" s="158">
        <v>1</v>
      </c>
    </row>
    <row r="38" spans="1:39" x14ac:dyDescent="0.2">
      <c r="A38" s="766" t="s">
        <v>109</v>
      </c>
      <c r="B38" s="162">
        <v>4034.4</v>
      </c>
      <c r="C38" s="163">
        <v>3088.3</v>
      </c>
      <c r="D38" s="162">
        <v>3089.9</v>
      </c>
      <c r="E38" s="163">
        <v>2357.1999999999998</v>
      </c>
      <c r="F38" s="162">
        <v>944.5</v>
      </c>
      <c r="G38" s="198">
        <v>731.1</v>
      </c>
      <c r="H38" s="163">
        <v>2277.1999999999998</v>
      </c>
      <c r="I38" s="162">
        <v>2048.1999999999998</v>
      </c>
      <c r="J38" s="163">
        <v>1547.3</v>
      </c>
      <c r="K38" s="162">
        <v>229</v>
      </c>
      <c r="L38" s="198">
        <v>177.2</v>
      </c>
      <c r="M38" s="564">
        <v>318.8</v>
      </c>
      <c r="N38" s="162">
        <v>186.6</v>
      </c>
      <c r="O38" s="163">
        <v>136</v>
      </c>
      <c r="P38" s="162">
        <v>132.19999999999999</v>
      </c>
      <c r="Q38" s="198">
        <v>104.8</v>
      </c>
      <c r="R38" s="163">
        <v>289.39999999999998</v>
      </c>
      <c r="S38" s="162">
        <v>248</v>
      </c>
      <c r="T38" s="163">
        <v>211.7</v>
      </c>
      <c r="U38" s="162">
        <v>41.4</v>
      </c>
      <c r="V38" s="198">
        <v>34.5</v>
      </c>
      <c r="W38" s="163">
        <v>503</v>
      </c>
      <c r="X38" s="162">
        <v>259.39999999999998</v>
      </c>
      <c r="Y38" s="163">
        <v>180.2</v>
      </c>
      <c r="Z38" s="162">
        <v>243.6</v>
      </c>
      <c r="AA38" s="198">
        <v>187.2</v>
      </c>
      <c r="AB38" s="564">
        <v>485.9</v>
      </c>
      <c r="AC38" s="162">
        <v>266.7</v>
      </c>
      <c r="AD38" s="163">
        <v>218</v>
      </c>
      <c r="AE38" s="162">
        <v>219.2</v>
      </c>
      <c r="AF38" s="198">
        <v>167</v>
      </c>
      <c r="AG38" s="163">
        <v>160.1</v>
      </c>
      <c r="AH38" s="162">
        <v>81</v>
      </c>
      <c r="AI38" s="163">
        <v>64</v>
      </c>
      <c r="AJ38" s="162">
        <v>79.099999999999994</v>
      </c>
      <c r="AK38" s="164">
        <v>60.4</v>
      </c>
    </row>
    <row r="39" spans="1:39" ht="13.5" thickBot="1" x14ac:dyDescent="0.25">
      <c r="A39" s="767"/>
      <c r="B39" s="165">
        <v>1</v>
      </c>
      <c r="C39" s="166">
        <v>0.76549</v>
      </c>
      <c r="D39" s="165">
        <v>0.76588999999999996</v>
      </c>
      <c r="E39" s="166">
        <v>0.76287000000000005</v>
      </c>
      <c r="F39" s="165">
        <v>0.23411000000000001</v>
      </c>
      <c r="G39" s="199">
        <v>0.77405999999999997</v>
      </c>
      <c r="H39" s="166">
        <v>0.56445000000000001</v>
      </c>
      <c r="I39" s="165">
        <v>0.89944000000000002</v>
      </c>
      <c r="J39" s="166">
        <v>0.75544</v>
      </c>
      <c r="K39" s="165">
        <v>0.10056</v>
      </c>
      <c r="L39" s="199">
        <v>0.77380000000000004</v>
      </c>
      <c r="M39" s="565">
        <v>7.9020000000000007E-2</v>
      </c>
      <c r="N39" s="165">
        <v>0.58531999999999995</v>
      </c>
      <c r="O39" s="166">
        <v>0.72882999999999998</v>
      </c>
      <c r="P39" s="165">
        <v>0.41467999999999999</v>
      </c>
      <c r="Q39" s="199">
        <v>0.79274</v>
      </c>
      <c r="R39" s="166">
        <v>7.1730000000000002E-2</v>
      </c>
      <c r="S39" s="165">
        <v>0.85694999999999999</v>
      </c>
      <c r="T39" s="166">
        <v>0.85363</v>
      </c>
      <c r="U39" s="165">
        <v>0.14305000000000001</v>
      </c>
      <c r="V39" s="199">
        <v>0.83333000000000002</v>
      </c>
      <c r="W39" s="166">
        <v>0.12468</v>
      </c>
      <c r="X39" s="165">
        <v>0.51571</v>
      </c>
      <c r="Y39" s="166">
        <v>0.69467999999999996</v>
      </c>
      <c r="Z39" s="165">
        <v>0.48429</v>
      </c>
      <c r="AA39" s="199">
        <v>0.76846999999999999</v>
      </c>
      <c r="AB39" s="706">
        <v>0.12044000000000001</v>
      </c>
      <c r="AC39" s="165">
        <v>0.54888000000000003</v>
      </c>
      <c r="AD39" s="166">
        <v>0.81740000000000002</v>
      </c>
      <c r="AE39" s="165">
        <v>0.45112000000000002</v>
      </c>
      <c r="AF39" s="199">
        <v>0.76185999999999998</v>
      </c>
      <c r="AG39" s="166">
        <v>3.968E-2</v>
      </c>
      <c r="AH39" s="165">
        <v>0.50592999999999999</v>
      </c>
      <c r="AI39" s="166">
        <v>0.79012000000000004</v>
      </c>
      <c r="AJ39" s="165">
        <v>0.49407000000000001</v>
      </c>
      <c r="AK39" s="167">
        <v>0.76358999999999999</v>
      </c>
    </row>
    <row r="41" spans="1:39" x14ac:dyDescent="0.2">
      <c r="A41" s="705" t="str">
        <f>"Anmerkungen. Datengrundlage: Volkshochschul-Statistik "&amp;Hilfswerte!B1&amp;"; Basis: "&amp;Tabelle1!$C$36&amp;" VHS."</f>
        <v>Anmerkungen. Datengrundlage: Volkshochschul-Statistik 2019; Basis: 869 VHS.</v>
      </c>
      <c r="B41" s="9"/>
      <c r="C41" s="9"/>
      <c r="D41" s="9"/>
      <c r="E41" s="9"/>
      <c r="F41" s="9"/>
      <c r="G41" s="9"/>
      <c r="H41" s="9"/>
      <c r="I41" s="9"/>
      <c r="M41" s="705" t="str">
        <f>"Anmerkungen. Datengrundlage: Volkshochschul-Statistik "&amp;Hilfswerte!B1&amp;"; Basis: "&amp;Tabelle1!$C$36&amp;" VHS."</f>
        <v>Anmerkungen. Datengrundlage: Volkshochschul-Statistik 2019; Basis: 869 VHS.</v>
      </c>
      <c r="N41" s="9"/>
      <c r="O41" s="9"/>
      <c r="P41" s="9"/>
      <c r="Q41" s="9"/>
      <c r="R41" s="9"/>
      <c r="S41" s="9"/>
      <c r="T41" s="9"/>
      <c r="U41" s="9"/>
      <c r="AB41" s="705" t="str">
        <f>"Anmerkungen. Datengrundlage: Volkshochschul-Statistik "&amp;Hilfswerte!B1&amp;"; Basis: "&amp;Tabelle1!$C$36&amp;" VHS."</f>
        <v>Anmerkungen. Datengrundlage: Volkshochschul-Statistik 2019; Basis: 869 VHS.</v>
      </c>
      <c r="AC41" s="9"/>
      <c r="AD41" s="9"/>
      <c r="AE41" s="9"/>
      <c r="AF41" s="9"/>
      <c r="AG41" s="9"/>
      <c r="AH41" s="9"/>
      <c r="AI41" s="9"/>
      <c r="AJ41" s="9"/>
    </row>
    <row r="42" spans="1:39" s="5" customFormat="1" x14ac:dyDescent="0.2">
      <c r="A42" s="70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705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AB42" s="705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s="9" customFormat="1" x14ac:dyDescent="0.2">
      <c r="A43" s="700" t="s">
        <v>515</v>
      </c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M43" s="700" t="s">
        <v>515</v>
      </c>
      <c r="N43" s="701"/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AB43" s="700" t="s">
        <v>515</v>
      </c>
      <c r="AC43" s="701"/>
      <c r="AD43" s="701"/>
      <c r="AE43" s="701"/>
      <c r="AF43" s="701"/>
      <c r="AG43" s="701"/>
      <c r="AH43" s="701"/>
      <c r="AI43" s="701"/>
      <c r="AJ43" s="701"/>
      <c r="AK43" s="701"/>
      <c r="AL43" s="701"/>
      <c r="AM43" s="701"/>
    </row>
    <row r="44" spans="1:39" s="9" customFormat="1" x14ac:dyDescent="0.2">
      <c r="A44" s="700" t="s">
        <v>516</v>
      </c>
      <c r="B44" s="701"/>
      <c r="C44" s="701"/>
      <c r="D44" s="701"/>
      <c r="E44" s="702" t="s">
        <v>503</v>
      </c>
      <c r="F44" s="702"/>
      <c r="G44" s="702"/>
      <c r="H44" s="701"/>
      <c r="I44" s="701"/>
      <c r="J44" s="701"/>
      <c r="K44" s="701"/>
      <c r="L44" s="701"/>
      <c r="M44" s="700" t="s">
        <v>516</v>
      </c>
      <c r="N44" s="701"/>
      <c r="O44" s="701"/>
      <c r="P44" s="701"/>
      <c r="Q44" s="702" t="s">
        <v>503</v>
      </c>
      <c r="R44" s="702"/>
      <c r="S44" s="702"/>
      <c r="T44" s="701"/>
      <c r="U44" s="701"/>
      <c r="V44" s="701"/>
      <c r="W44" s="701"/>
      <c r="X44" s="701"/>
      <c r="AB44" s="700" t="s">
        <v>516</v>
      </c>
      <c r="AC44" s="701"/>
      <c r="AD44" s="701"/>
      <c r="AE44" s="701"/>
      <c r="AF44" s="781" t="s">
        <v>503</v>
      </c>
      <c r="AG44" s="781"/>
      <c r="AH44" s="781"/>
      <c r="AI44" s="701"/>
      <c r="AJ44" s="701"/>
      <c r="AK44" s="701"/>
      <c r="AL44" s="701"/>
      <c r="AM44" s="701"/>
    </row>
    <row r="45" spans="1:39" s="9" customFormat="1" x14ac:dyDescent="0.2">
      <c r="A45" s="703"/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3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AB45" s="703"/>
      <c r="AC45" s="701"/>
      <c r="AD45" s="701"/>
      <c r="AE45" s="701"/>
      <c r="AF45" s="701"/>
      <c r="AG45" s="701"/>
      <c r="AH45" s="701"/>
      <c r="AI45" s="701"/>
      <c r="AJ45" s="701"/>
      <c r="AK45" s="701"/>
      <c r="AL45" s="701"/>
      <c r="AM45" s="701"/>
    </row>
    <row r="46" spans="1:39" s="9" customFormat="1" x14ac:dyDescent="0.2">
      <c r="A46" s="704" t="s">
        <v>517</v>
      </c>
      <c r="B46" s="701"/>
      <c r="C46" s="701"/>
      <c r="D46" s="701"/>
      <c r="E46" s="701"/>
      <c r="F46" s="701"/>
      <c r="G46" s="701"/>
      <c r="H46" s="701"/>
      <c r="I46" s="701"/>
      <c r="J46" s="701"/>
      <c r="K46" s="701"/>
      <c r="L46" s="701"/>
      <c r="M46" s="704" t="s">
        <v>517</v>
      </c>
      <c r="N46" s="701"/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AB46" s="704" t="s">
        <v>517</v>
      </c>
      <c r="AC46" s="701"/>
      <c r="AD46" s="701"/>
      <c r="AE46" s="701"/>
      <c r="AF46" s="701"/>
      <c r="AG46" s="701"/>
      <c r="AH46" s="701"/>
      <c r="AI46" s="701"/>
      <c r="AJ46" s="701"/>
      <c r="AK46" s="701"/>
      <c r="AL46" s="701"/>
      <c r="AM46" s="701"/>
    </row>
  </sheetData>
  <mergeCells count="44">
    <mergeCell ref="A34:A35"/>
    <mergeCell ref="A36:A37"/>
    <mergeCell ref="A30:A31"/>
    <mergeCell ref="D4:E4"/>
    <mergeCell ref="A38:A39"/>
    <mergeCell ref="A22:A23"/>
    <mergeCell ref="A24:A25"/>
    <mergeCell ref="A26:A27"/>
    <mergeCell ref="A28:A29"/>
    <mergeCell ref="A32:A33"/>
    <mergeCell ref="A10:A11"/>
    <mergeCell ref="A12:A13"/>
    <mergeCell ref="A14:A15"/>
    <mergeCell ref="A20:A21"/>
    <mergeCell ref="A2:A5"/>
    <mergeCell ref="A16:A17"/>
    <mergeCell ref="A18:A19"/>
    <mergeCell ref="A6:A7"/>
    <mergeCell ref="A8:A9"/>
    <mergeCell ref="N4:O4"/>
    <mergeCell ref="P4:Q4"/>
    <mergeCell ref="S4:T4"/>
    <mergeCell ref="U4:V4"/>
    <mergeCell ref="F4:G4"/>
    <mergeCell ref="H4:H5"/>
    <mergeCell ref="AB1:AK1"/>
    <mergeCell ref="I4:J4"/>
    <mergeCell ref="K4:L4"/>
    <mergeCell ref="M4:M5"/>
    <mergeCell ref="B2:AK2"/>
    <mergeCell ref="B3:G3"/>
    <mergeCell ref="H3:L3"/>
    <mergeCell ref="M3:Q3"/>
    <mergeCell ref="AC4:AD4"/>
    <mergeCell ref="AE4:AF4"/>
    <mergeCell ref="R3:V3"/>
    <mergeCell ref="W3:AA3"/>
    <mergeCell ref="AF44:AH44"/>
    <mergeCell ref="AB3:AF3"/>
    <mergeCell ref="AG3:AK3"/>
    <mergeCell ref="X4:Y4"/>
    <mergeCell ref="Z4:AA4"/>
    <mergeCell ref="AH4:AI4"/>
    <mergeCell ref="AJ4:AK4"/>
  </mergeCells>
  <conditionalFormatting sqref="A6:AK6">
    <cfRule type="cellIs" dxfId="867" priority="3" stopIfTrue="1" operator="equal">
      <formula>0</formula>
    </cfRule>
  </conditionalFormatting>
  <conditionalFormatting sqref="A7:AK7">
    <cfRule type="cellIs" dxfId="866" priority="1" stopIfTrue="1" operator="equal">
      <formula>1</formula>
    </cfRule>
    <cfRule type="cellIs" dxfId="865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864" priority="28" stopIfTrue="1" operator="equal">
      <formula>1</formula>
    </cfRule>
    <cfRule type="cellIs" dxfId="863" priority="29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862" priority="30" stopIfTrue="1" operator="equal">
      <formula>0</formula>
    </cfRule>
  </conditionalFormatting>
  <hyperlinks>
    <hyperlink ref="AF44" r:id="rId1" xr:uid="{CE607F99-DB47-49FD-82A7-F92389750425}"/>
    <hyperlink ref="AF44:AH44" r:id="rId2" display="http://dx.doi.org/10.4232/1.14582 " xr:uid="{8C1027EA-561F-4FFE-8320-149D274B1CED}"/>
    <hyperlink ref="AB46" r:id="rId3" display="Publikation und Tabellen stehen unter der Lizenz CC BY-SA DEED 4.0." xr:uid="{8AEB8C2E-CD9B-441E-AE44-F022CDE6D1D1}"/>
    <hyperlink ref="E44" r:id="rId4" xr:uid="{360ED9BC-FCAA-4750-93C2-199F9DBD3ED6}"/>
    <hyperlink ref="E44:G44" r:id="rId5" display="http://dx.doi.org/10.4232/1.14582 " xr:uid="{3F68EF4E-0D60-440F-8000-AB400D83EF5D}"/>
    <hyperlink ref="A46" r:id="rId6" display="Publikation und Tabellen stehen unter der Lizenz CC BY-SA DEED 4.0." xr:uid="{48B1BAEA-C6CC-499D-8ECD-3C62629A0A3B}"/>
    <hyperlink ref="Q44" r:id="rId7" xr:uid="{6B43C583-DB58-4873-946B-60D08B5F05B3}"/>
    <hyperlink ref="Q44:S44" r:id="rId8" display="http://dx.doi.org/10.4232/1.14582 " xr:uid="{C892BADF-6EAA-404E-A117-2D140B22FB53}"/>
    <hyperlink ref="M46" r:id="rId9" display="Publikation und Tabellen stehen unter der Lizenz CC BY-SA DEED 4.0." xr:uid="{7EA1BEEE-AB27-40CE-ACD9-FBABE0F19C6F}"/>
  </hyperlinks>
  <pageMargins left="0.7" right="0.7" top="0.78740157499999996" bottom="0.78740157499999996" header="0.3" footer="0.3"/>
  <pageSetup paperSize="9" scale="75" orientation="landscape" horizontalDpi="4294967295" verticalDpi="4294967295" r:id="rId10"/>
  <colBreaks count="2" manualBreakCount="2">
    <brk id="12" max="45" man="1"/>
    <brk id="2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3709-241E-430E-B298-F138922C76B7}">
  <dimension ref="A1:L45"/>
  <sheetViews>
    <sheetView view="pageBreakPreview" zoomScaleNormal="100" zoomScaleSheetLayoutView="100" workbookViewId="0"/>
  </sheetViews>
  <sheetFormatPr baseColWidth="10" defaultRowHeight="12.75" x14ac:dyDescent="0.2"/>
  <cols>
    <col min="1" max="1" width="13.7109375" style="24" customWidth="1"/>
    <col min="2" max="7" width="9.7109375" style="24" customWidth="1"/>
    <col min="8" max="8" width="11.42578125" style="24"/>
    <col min="9" max="9" width="11" style="24" customWidth="1"/>
    <col min="10" max="16384" width="11.42578125" style="24"/>
  </cols>
  <sheetData>
    <row r="1" spans="1:7" ht="39.950000000000003" customHeight="1" thickBot="1" x14ac:dyDescent="0.25">
      <c r="A1" s="46" t="str">
        <f>"Tabelle 2.3: Hauptberufliches Verwaltungspersonal nach Ländern " &amp;Hilfswerte!B1</f>
        <v>Tabelle 2.3: Hauptberufliches Verwaltungspersonal nach Ländern 2019</v>
      </c>
      <c r="B1" s="46"/>
      <c r="C1" s="46"/>
      <c r="D1" s="46"/>
      <c r="E1" s="46"/>
      <c r="F1" s="46"/>
      <c r="G1" s="47"/>
    </row>
    <row r="2" spans="1:7" ht="18" customHeight="1" x14ac:dyDescent="0.2">
      <c r="A2" s="770" t="s">
        <v>14</v>
      </c>
      <c r="B2" s="773" t="s">
        <v>64</v>
      </c>
      <c r="C2" s="774"/>
      <c r="D2" s="774"/>
      <c r="E2" s="774"/>
      <c r="F2" s="774"/>
      <c r="G2" s="775"/>
    </row>
    <row r="3" spans="1:7" x14ac:dyDescent="0.2">
      <c r="A3" s="771"/>
      <c r="B3" s="795"/>
      <c r="C3" s="45"/>
      <c r="D3" s="804" t="s">
        <v>12</v>
      </c>
      <c r="E3" s="805"/>
      <c r="F3" s="804" t="s">
        <v>13</v>
      </c>
      <c r="G3" s="806"/>
    </row>
    <row r="4" spans="1:7" ht="22.5" x14ac:dyDescent="0.2">
      <c r="A4" s="772"/>
      <c r="B4" s="803"/>
      <c r="C4" s="48" t="s">
        <v>460</v>
      </c>
      <c r="D4" s="49"/>
      <c r="E4" s="26" t="s">
        <v>460</v>
      </c>
      <c r="F4" s="49"/>
      <c r="G4" s="29" t="s">
        <v>460</v>
      </c>
    </row>
    <row r="5" spans="1:7" ht="12.75" customHeight="1" x14ac:dyDescent="0.2">
      <c r="A5" s="752" t="s">
        <v>79</v>
      </c>
      <c r="B5" s="216">
        <v>600</v>
      </c>
      <c r="C5" s="217">
        <v>538.9</v>
      </c>
      <c r="D5" s="218">
        <v>548.6</v>
      </c>
      <c r="E5" s="219">
        <v>491.5</v>
      </c>
      <c r="F5" s="217">
        <v>51.4</v>
      </c>
      <c r="G5" s="220">
        <v>47.4</v>
      </c>
    </row>
    <row r="6" spans="1:7" x14ac:dyDescent="0.2">
      <c r="A6" s="751"/>
      <c r="B6" s="200">
        <v>1</v>
      </c>
      <c r="C6" s="201">
        <v>0.89817000000000002</v>
      </c>
      <c r="D6" s="200">
        <v>0.91432999999999998</v>
      </c>
      <c r="E6" s="202">
        <v>0.89592000000000005</v>
      </c>
      <c r="F6" s="201">
        <v>8.5669999999999996E-2</v>
      </c>
      <c r="G6" s="203">
        <v>0.92218</v>
      </c>
    </row>
    <row r="7" spans="1:7" x14ac:dyDescent="0.2">
      <c r="A7" s="751" t="s">
        <v>80</v>
      </c>
      <c r="B7" s="221">
        <v>672</v>
      </c>
      <c r="C7" s="222">
        <v>575.9</v>
      </c>
      <c r="D7" s="221">
        <v>635</v>
      </c>
      <c r="E7" s="223">
        <v>542.29999999999995</v>
      </c>
      <c r="F7" s="222">
        <v>37</v>
      </c>
      <c r="G7" s="224">
        <v>33.6</v>
      </c>
    </row>
    <row r="8" spans="1:7" x14ac:dyDescent="0.2">
      <c r="A8" s="751"/>
      <c r="B8" s="204">
        <v>1</v>
      </c>
      <c r="C8" s="205">
        <v>0.85699000000000003</v>
      </c>
      <c r="D8" s="204">
        <v>0.94494</v>
      </c>
      <c r="E8" s="206">
        <v>0.85402</v>
      </c>
      <c r="F8" s="205">
        <v>5.5059999999999998E-2</v>
      </c>
      <c r="G8" s="207">
        <v>0.90810999999999997</v>
      </c>
    </row>
    <row r="9" spans="1:7" x14ac:dyDescent="0.2">
      <c r="A9" s="751" t="s">
        <v>81</v>
      </c>
      <c r="B9" s="221">
        <v>100.7</v>
      </c>
      <c r="C9" s="222">
        <v>77.2</v>
      </c>
      <c r="D9" s="221">
        <v>91.7</v>
      </c>
      <c r="E9" s="223">
        <v>70.599999999999994</v>
      </c>
      <c r="F9" s="222">
        <v>9</v>
      </c>
      <c r="G9" s="224">
        <v>6.6</v>
      </c>
    </row>
    <row r="10" spans="1:7" x14ac:dyDescent="0.2">
      <c r="A10" s="751"/>
      <c r="B10" s="204">
        <v>1</v>
      </c>
      <c r="C10" s="205">
        <v>0.76663000000000003</v>
      </c>
      <c r="D10" s="204">
        <v>0.91063000000000005</v>
      </c>
      <c r="E10" s="206">
        <v>0.76990000000000003</v>
      </c>
      <c r="F10" s="205">
        <v>8.9370000000000005E-2</v>
      </c>
      <c r="G10" s="207">
        <v>0.73333000000000004</v>
      </c>
    </row>
    <row r="11" spans="1:7" ht="12.75" customHeight="1" x14ac:dyDescent="0.2">
      <c r="A11" s="751" t="s">
        <v>82</v>
      </c>
      <c r="B11" s="221">
        <v>59.3</v>
      </c>
      <c r="C11" s="222">
        <v>52.9</v>
      </c>
      <c r="D11" s="221">
        <v>57.8</v>
      </c>
      <c r="E11" s="223">
        <v>52.4</v>
      </c>
      <c r="F11" s="222">
        <v>1.5</v>
      </c>
      <c r="G11" s="224">
        <v>0.5</v>
      </c>
    </row>
    <row r="12" spans="1:7" x14ac:dyDescent="0.2">
      <c r="A12" s="751"/>
      <c r="B12" s="204">
        <v>1</v>
      </c>
      <c r="C12" s="205">
        <v>0.89207000000000003</v>
      </c>
      <c r="D12" s="204">
        <v>0.97470000000000001</v>
      </c>
      <c r="E12" s="206">
        <v>0.90656999999999999</v>
      </c>
      <c r="F12" s="205">
        <v>2.53E-2</v>
      </c>
      <c r="G12" s="207">
        <v>0.33333000000000002</v>
      </c>
    </row>
    <row r="13" spans="1:7" x14ac:dyDescent="0.2">
      <c r="A13" s="751" t="s">
        <v>83</v>
      </c>
      <c r="B13" s="221">
        <v>53.4</v>
      </c>
      <c r="C13" s="222">
        <v>39.1</v>
      </c>
      <c r="D13" s="221">
        <v>46</v>
      </c>
      <c r="E13" s="223">
        <v>35.4</v>
      </c>
      <c r="F13" s="222">
        <v>7.4</v>
      </c>
      <c r="G13" s="224">
        <v>3.7</v>
      </c>
    </row>
    <row r="14" spans="1:7" x14ac:dyDescent="0.2">
      <c r="A14" s="751"/>
      <c r="B14" s="204">
        <v>1</v>
      </c>
      <c r="C14" s="205">
        <v>0.73221000000000003</v>
      </c>
      <c r="D14" s="204">
        <v>0.86141999999999996</v>
      </c>
      <c r="E14" s="206">
        <v>0.76956999999999998</v>
      </c>
      <c r="F14" s="205">
        <v>0.13858000000000001</v>
      </c>
      <c r="G14" s="207">
        <v>0.5</v>
      </c>
    </row>
    <row r="15" spans="1:7" x14ac:dyDescent="0.2">
      <c r="A15" s="751" t="s">
        <v>84</v>
      </c>
      <c r="B15" s="221">
        <v>97.9</v>
      </c>
      <c r="C15" s="222">
        <v>62.6</v>
      </c>
      <c r="D15" s="221">
        <v>87.5</v>
      </c>
      <c r="E15" s="223">
        <v>54.7</v>
      </c>
      <c r="F15" s="222">
        <v>10.4</v>
      </c>
      <c r="G15" s="224">
        <v>7.9</v>
      </c>
    </row>
    <row r="16" spans="1:7" x14ac:dyDescent="0.2">
      <c r="A16" s="751"/>
      <c r="B16" s="204">
        <v>1</v>
      </c>
      <c r="C16" s="205">
        <v>0.63943000000000005</v>
      </c>
      <c r="D16" s="204">
        <v>0.89376999999999995</v>
      </c>
      <c r="E16" s="206">
        <v>0.62514000000000003</v>
      </c>
      <c r="F16" s="205">
        <v>0.10623</v>
      </c>
      <c r="G16" s="207">
        <v>0.75961999999999996</v>
      </c>
    </row>
    <row r="17" spans="1:7" x14ac:dyDescent="0.2">
      <c r="A17" s="751" t="s">
        <v>85</v>
      </c>
      <c r="B17" s="221">
        <v>302.8</v>
      </c>
      <c r="C17" s="222">
        <v>243.1</v>
      </c>
      <c r="D17" s="221">
        <v>283.8</v>
      </c>
      <c r="E17" s="223">
        <v>227</v>
      </c>
      <c r="F17" s="222">
        <v>19</v>
      </c>
      <c r="G17" s="224">
        <v>16.100000000000001</v>
      </c>
    </row>
    <row r="18" spans="1:7" x14ac:dyDescent="0.2">
      <c r="A18" s="751"/>
      <c r="B18" s="204">
        <v>1</v>
      </c>
      <c r="C18" s="205">
        <v>0.80284</v>
      </c>
      <c r="D18" s="204">
        <v>0.93725000000000003</v>
      </c>
      <c r="E18" s="206">
        <v>0.79986000000000002</v>
      </c>
      <c r="F18" s="205">
        <v>6.275E-2</v>
      </c>
      <c r="G18" s="207">
        <v>0.84736999999999996</v>
      </c>
    </row>
    <row r="19" spans="1:7" ht="12.75" customHeight="1" x14ac:dyDescent="0.2">
      <c r="A19" s="751" t="s">
        <v>86</v>
      </c>
      <c r="B19" s="221">
        <v>32.700000000000003</v>
      </c>
      <c r="C19" s="222">
        <v>28.9</v>
      </c>
      <c r="D19" s="221">
        <v>31.7</v>
      </c>
      <c r="E19" s="223">
        <v>27.9</v>
      </c>
      <c r="F19" s="222">
        <v>1</v>
      </c>
      <c r="G19" s="224">
        <v>1</v>
      </c>
    </row>
    <row r="20" spans="1:7" x14ac:dyDescent="0.2">
      <c r="A20" s="751"/>
      <c r="B20" s="204">
        <v>1</v>
      </c>
      <c r="C20" s="205">
        <v>0.88378999999999996</v>
      </c>
      <c r="D20" s="204">
        <v>0.96941999999999995</v>
      </c>
      <c r="E20" s="206">
        <v>0.88012999999999997</v>
      </c>
      <c r="F20" s="205">
        <v>3.058E-2</v>
      </c>
      <c r="G20" s="207">
        <v>1</v>
      </c>
    </row>
    <row r="21" spans="1:7" ht="12.75" customHeight="1" x14ac:dyDescent="0.2">
      <c r="A21" s="751" t="s">
        <v>87</v>
      </c>
      <c r="B21" s="221">
        <v>602.20000000000005</v>
      </c>
      <c r="C21" s="222">
        <v>477.2</v>
      </c>
      <c r="D21" s="221">
        <v>500.2</v>
      </c>
      <c r="E21" s="223">
        <v>400.1</v>
      </c>
      <c r="F21" s="222">
        <v>102</v>
      </c>
      <c r="G21" s="224">
        <v>77.099999999999994</v>
      </c>
    </row>
    <row r="22" spans="1:7" x14ac:dyDescent="0.2">
      <c r="A22" s="751"/>
      <c r="B22" s="204">
        <v>1</v>
      </c>
      <c r="C22" s="205">
        <v>0.79242999999999997</v>
      </c>
      <c r="D22" s="204">
        <v>0.83062000000000002</v>
      </c>
      <c r="E22" s="206">
        <v>0.79988000000000004</v>
      </c>
      <c r="F22" s="205">
        <v>0.16938</v>
      </c>
      <c r="G22" s="207">
        <v>0.75588</v>
      </c>
    </row>
    <row r="23" spans="1:7" ht="12.75" customHeight="1" x14ac:dyDescent="0.2">
      <c r="A23" s="751" t="s">
        <v>88</v>
      </c>
      <c r="B23" s="221">
        <v>783.8</v>
      </c>
      <c r="C23" s="222">
        <v>624.79999999999995</v>
      </c>
      <c r="D23" s="221">
        <v>732.4</v>
      </c>
      <c r="E23" s="223">
        <v>578.9</v>
      </c>
      <c r="F23" s="222">
        <v>51.4</v>
      </c>
      <c r="G23" s="224">
        <v>45.9</v>
      </c>
    </row>
    <row r="24" spans="1:7" x14ac:dyDescent="0.2">
      <c r="A24" s="751"/>
      <c r="B24" s="204">
        <v>1</v>
      </c>
      <c r="C24" s="205">
        <v>0.79713999999999996</v>
      </c>
      <c r="D24" s="204">
        <v>0.93442000000000003</v>
      </c>
      <c r="E24" s="206">
        <v>0.79042000000000001</v>
      </c>
      <c r="F24" s="205">
        <v>6.5579999999999999E-2</v>
      </c>
      <c r="G24" s="207">
        <v>0.89300000000000002</v>
      </c>
    </row>
    <row r="25" spans="1:7" ht="12.75" customHeight="1" x14ac:dyDescent="0.2">
      <c r="A25" s="751" t="s">
        <v>89</v>
      </c>
      <c r="B25" s="221">
        <v>180.2</v>
      </c>
      <c r="C25" s="222">
        <v>156.6</v>
      </c>
      <c r="D25" s="221">
        <v>167.5</v>
      </c>
      <c r="E25" s="223">
        <v>145.30000000000001</v>
      </c>
      <c r="F25" s="222">
        <v>12.7</v>
      </c>
      <c r="G25" s="224">
        <v>11.3</v>
      </c>
    </row>
    <row r="26" spans="1:7" x14ac:dyDescent="0.2">
      <c r="A26" s="751"/>
      <c r="B26" s="204">
        <v>1</v>
      </c>
      <c r="C26" s="205">
        <v>0.86902999999999997</v>
      </c>
      <c r="D26" s="204">
        <v>0.92952000000000001</v>
      </c>
      <c r="E26" s="206">
        <v>0.86746000000000001</v>
      </c>
      <c r="F26" s="205">
        <v>7.0480000000000001E-2</v>
      </c>
      <c r="G26" s="207">
        <v>0.88976</v>
      </c>
    </row>
    <row r="27" spans="1:7" x14ac:dyDescent="0.2">
      <c r="A27" s="751" t="s">
        <v>90</v>
      </c>
      <c r="B27" s="221">
        <v>39.200000000000003</v>
      </c>
      <c r="C27" s="222">
        <v>35.200000000000003</v>
      </c>
      <c r="D27" s="221">
        <v>39.200000000000003</v>
      </c>
      <c r="E27" s="223">
        <v>35.200000000000003</v>
      </c>
      <c r="F27" s="222">
        <v>0</v>
      </c>
      <c r="G27" s="224">
        <v>0</v>
      </c>
    </row>
    <row r="28" spans="1:7" x14ac:dyDescent="0.2">
      <c r="A28" s="751"/>
      <c r="B28" s="204">
        <v>1</v>
      </c>
      <c r="C28" s="205">
        <v>0.89795999999999998</v>
      </c>
      <c r="D28" s="204">
        <v>1</v>
      </c>
      <c r="E28" s="206">
        <v>0.89795999999999998</v>
      </c>
      <c r="F28" s="205" t="s">
        <v>498</v>
      </c>
      <c r="G28" s="207" t="s">
        <v>498</v>
      </c>
    </row>
    <row r="29" spans="1:7" x14ac:dyDescent="0.2">
      <c r="A29" s="751" t="s">
        <v>91</v>
      </c>
      <c r="B29" s="221">
        <v>83.5</v>
      </c>
      <c r="C29" s="222">
        <v>72.8</v>
      </c>
      <c r="D29" s="221">
        <v>74.7</v>
      </c>
      <c r="E29" s="223">
        <v>64.7</v>
      </c>
      <c r="F29" s="222">
        <v>8.8000000000000007</v>
      </c>
      <c r="G29" s="224">
        <v>8.1</v>
      </c>
    </row>
    <row r="30" spans="1:7" x14ac:dyDescent="0.2">
      <c r="A30" s="751"/>
      <c r="B30" s="204">
        <v>1</v>
      </c>
      <c r="C30" s="205">
        <v>0.87185999999999997</v>
      </c>
      <c r="D30" s="204">
        <v>0.89461000000000002</v>
      </c>
      <c r="E30" s="206">
        <v>0.86612999999999996</v>
      </c>
      <c r="F30" s="205">
        <v>0.10539</v>
      </c>
      <c r="G30" s="207">
        <v>0.92044999999999999</v>
      </c>
    </row>
    <row r="31" spans="1:7" ht="12.75" customHeight="1" x14ac:dyDescent="0.2">
      <c r="A31" s="751" t="s">
        <v>92</v>
      </c>
      <c r="B31" s="221">
        <v>48.1</v>
      </c>
      <c r="C31" s="222">
        <v>43.8</v>
      </c>
      <c r="D31" s="221">
        <v>39.200000000000003</v>
      </c>
      <c r="E31" s="223">
        <v>35.1</v>
      </c>
      <c r="F31" s="222">
        <v>8.9</v>
      </c>
      <c r="G31" s="224">
        <v>8.6999999999999993</v>
      </c>
    </row>
    <row r="32" spans="1:7" x14ac:dyDescent="0.2">
      <c r="A32" s="751"/>
      <c r="B32" s="204">
        <v>1</v>
      </c>
      <c r="C32" s="205">
        <v>0.91059999999999997</v>
      </c>
      <c r="D32" s="204">
        <v>0.81496999999999997</v>
      </c>
      <c r="E32" s="206">
        <v>0.89541000000000004</v>
      </c>
      <c r="F32" s="205">
        <v>0.18503</v>
      </c>
      <c r="G32" s="207">
        <v>0.97753000000000001</v>
      </c>
    </row>
    <row r="33" spans="1:12" ht="12.75" customHeight="1" x14ac:dyDescent="0.2">
      <c r="A33" s="751" t="s">
        <v>93</v>
      </c>
      <c r="B33" s="221">
        <v>146.6</v>
      </c>
      <c r="C33" s="222">
        <v>129</v>
      </c>
      <c r="D33" s="221">
        <v>129.9</v>
      </c>
      <c r="E33" s="223">
        <v>113.1</v>
      </c>
      <c r="F33" s="222">
        <v>16.7</v>
      </c>
      <c r="G33" s="224">
        <v>15.9</v>
      </c>
    </row>
    <row r="34" spans="1:12" x14ac:dyDescent="0.2">
      <c r="A34" s="751"/>
      <c r="B34" s="204">
        <v>1</v>
      </c>
      <c r="C34" s="205">
        <v>0.87995000000000001</v>
      </c>
      <c r="D34" s="204">
        <v>0.88607999999999998</v>
      </c>
      <c r="E34" s="206">
        <v>0.87067000000000005</v>
      </c>
      <c r="F34" s="205">
        <v>0.11391999999999999</v>
      </c>
      <c r="G34" s="207">
        <v>0.95209999999999995</v>
      </c>
    </row>
    <row r="35" spans="1:12" x14ac:dyDescent="0.2">
      <c r="A35" s="780" t="s">
        <v>94</v>
      </c>
      <c r="B35" s="221">
        <v>67.5</v>
      </c>
      <c r="C35" s="222">
        <v>61</v>
      </c>
      <c r="D35" s="221">
        <v>58.2</v>
      </c>
      <c r="E35" s="223">
        <v>53.2</v>
      </c>
      <c r="F35" s="222">
        <v>9.3000000000000007</v>
      </c>
      <c r="G35" s="224">
        <v>7.8</v>
      </c>
    </row>
    <row r="36" spans="1:12" x14ac:dyDescent="0.2">
      <c r="A36" s="769"/>
      <c r="B36" s="225">
        <v>1</v>
      </c>
      <c r="C36" s="226">
        <v>0.90369999999999995</v>
      </c>
      <c r="D36" s="225">
        <v>0.86221999999999999</v>
      </c>
      <c r="E36" s="227">
        <v>0.91408999999999996</v>
      </c>
      <c r="F36" s="226">
        <v>0.13778000000000001</v>
      </c>
      <c r="G36" s="228">
        <v>0.83870999999999996</v>
      </c>
    </row>
    <row r="37" spans="1:12" ht="12.75" customHeight="1" x14ac:dyDescent="0.2">
      <c r="A37" s="766" t="s">
        <v>109</v>
      </c>
      <c r="B37" s="229">
        <v>3869.9</v>
      </c>
      <c r="C37" s="230">
        <v>3219</v>
      </c>
      <c r="D37" s="229">
        <v>3523.4</v>
      </c>
      <c r="E37" s="231">
        <v>2927.4</v>
      </c>
      <c r="F37" s="230">
        <v>346.5</v>
      </c>
      <c r="G37" s="232">
        <v>291.60000000000002</v>
      </c>
    </row>
    <row r="38" spans="1:12" ht="13.5" thickBot="1" x14ac:dyDescent="0.25">
      <c r="A38" s="767"/>
      <c r="B38" s="165">
        <v>1</v>
      </c>
      <c r="C38" s="166">
        <v>0.83179999999999998</v>
      </c>
      <c r="D38" s="165">
        <v>0.91046000000000005</v>
      </c>
      <c r="E38" s="199">
        <v>0.83084999999999998</v>
      </c>
      <c r="F38" s="166">
        <v>8.9539999999999995E-2</v>
      </c>
      <c r="G38" s="167">
        <v>0.84155999999999997</v>
      </c>
    </row>
    <row r="40" spans="1:12" x14ac:dyDescent="0.2">
      <c r="A40" s="705" t="str">
        <f>"Anmerkungen. Datengrundlage: Volkshochschul-Statistik "&amp;Hilfswerte!B1&amp;"; Basis: "&amp;Tabelle1!$C$36&amp;" VHS."</f>
        <v>Anmerkungen. Datengrundlage: Volkshochschul-Statistik 2019; Basis: 869 VHS.</v>
      </c>
      <c r="B40" s="9"/>
      <c r="C40" s="9"/>
      <c r="D40" s="9"/>
      <c r="E40" s="9"/>
      <c r="F40" s="9"/>
      <c r="G40" s="9"/>
      <c r="H40" s="9"/>
      <c r="I40" s="9"/>
    </row>
    <row r="41" spans="1:12" x14ac:dyDescent="0.2">
      <c r="A41" s="705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700" t="s">
        <v>515</v>
      </c>
      <c r="B42" s="701"/>
      <c r="C42" s="701"/>
      <c r="D42" s="701"/>
      <c r="E42" s="701"/>
      <c r="F42" s="701"/>
      <c r="G42" s="701"/>
      <c r="H42" s="701"/>
      <c r="I42" s="701"/>
      <c r="J42" s="701"/>
      <c r="K42" s="701"/>
      <c r="L42" s="701"/>
    </row>
    <row r="43" spans="1:12" x14ac:dyDescent="0.2">
      <c r="A43" s="700" t="s">
        <v>516</v>
      </c>
      <c r="B43" s="701"/>
      <c r="C43" s="701"/>
      <c r="D43" s="701"/>
      <c r="E43" s="781" t="s">
        <v>503</v>
      </c>
      <c r="F43" s="781"/>
      <c r="G43" s="781"/>
      <c r="H43" s="701"/>
      <c r="I43" s="701"/>
      <c r="J43" s="701"/>
      <c r="K43" s="701"/>
      <c r="L43" s="701"/>
    </row>
    <row r="44" spans="1:12" x14ac:dyDescent="0.2">
      <c r="A44" s="703"/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</row>
    <row r="45" spans="1:12" x14ac:dyDescent="0.2">
      <c r="A45" s="704" t="s">
        <v>517</v>
      </c>
      <c r="B45" s="701"/>
      <c r="C45" s="701"/>
      <c r="D45" s="701"/>
      <c r="E45" s="701"/>
      <c r="F45" s="701"/>
      <c r="G45" s="701"/>
      <c r="H45" s="701"/>
      <c r="I45" s="701"/>
      <c r="J45" s="701"/>
      <c r="K45" s="701"/>
      <c r="L45" s="701"/>
    </row>
  </sheetData>
  <mergeCells count="23">
    <mergeCell ref="A33:A34"/>
    <mergeCell ref="A17:A18"/>
    <mergeCell ref="A27:A28"/>
    <mergeCell ref="A29:A30"/>
    <mergeCell ref="A13:A14"/>
    <mergeCell ref="A15:A16"/>
    <mergeCell ref="A31:A32"/>
    <mergeCell ref="E43:G43"/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</mergeCells>
  <conditionalFormatting sqref="A5:G5">
    <cfRule type="cellIs" dxfId="861" priority="53" stopIfTrue="1" operator="equal">
      <formula>0</formula>
    </cfRule>
  </conditionalFormatting>
  <conditionalFormatting sqref="A6:G6 A8:G8">
    <cfRule type="cellIs" dxfId="860" priority="52" stopIfTrue="1" operator="lessThan">
      <formula>0.0005</formula>
    </cfRule>
    <cfRule type="cellIs" dxfId="859" priority="51" stopIfTrue="1" operator="equal">
      <formula>1</formula>
    </cfRule>
  </conditionalFormatting>
  <conditionalFormatting sqref="A10:G10">
    <cfRule type="cellIs" dxfId="858" priority="43" stopIfTrue="1" operator="equal">
      <formula>1</formula>
    </cfRule>
    <cfRule type="cellIs" dxfId="857" priority="44" stopIfTrue="1" operator="lessThan">
      <formula>0.0005</formula>
    </cfRule>
  </conditionalFormatting>
  <conditionalFormatting sqref="A12:G12">
    <cfRule type="cellIs" dxfId="856" priority="40" stopIfTrue="1" operator="equal">
      <formula>1</formula>
    </cfRule>
    <cfRule type="cellIs" dxfId="855" priority="41" stopIfTrue="1" operator="lessThan">
      <formula>0.0005</formula>
    </cfRule>
  </conditionalFormatting>
  <conditionalFormatting sqref="A14:G14">
    <cfRule type="cellIs" dxfId="854" priority="38" stopIfTrue="1" operator="lessThan">
      <formula>0.0005</formula>
    </cfRule>
    <cfRule type="cellIs" dxfId="853" priority="37" stopIfTrue="1" operator="equal">
      <formula>1</formula>
    </cfRule>
  </conditionalFormatting>
  <conditionalFormatting sqref="A16:G16">
    <cfRule type="cellIs" dxfId="852" priority="35" stopIfTrue="1" operator="lessThan">
      <formula>0.0005</formula>
    </cfRule>
    <cfRule type="cellIs" dxfId="851" priority="34" stopIfTrue="1" operator="equal">
      <formula>1</formula>
    </cfRule>
  </conditionalFormatting>
  <conditionalFormatting sqref="A18:G18">
    <cfRule type="cellIs" dxfId="850" priority="31" stopIfTrue="1" operator="equal">
      <formula>1</formula>
    </cfRule>
    <cfRule type="cellIs" dxfId="849" priority="32" stopIfTrue="1" operator="lessThan">
      <formula>0.0005</formula>
    </cfRule>
  </conditionalFormatting>
  <conditionalFormatting sqref="A20:G20">
    <cfRule type="cellIs" dxfId="848" priority="29" stopIfTrue="1" operator="lessThan">
      <formula>0.0005</formula>
    </cfRule>
    <cfRule type="cellIs" dxfId="847" priority="28" stopIfTrue="1" operator="equal">
      <formula>1</formula>
    </cfRule>
  </conditionalFormatting>
  <conditionalFormatting sqref="A22:G22">
    <cfRule type="cellIs" dxfId="846" priority="26" stopIfTrue="1" operator="lessThan">
      <formula>0.0005</formula>
    </cfRule>
    <cfRule type="cellIs" dxfId="845" priority="25" stopIfTrue="1" operator="equal">
      <formula>1</formula>
    </cfRule>
  </conditionalFormatting>
  <conditionalFormatting sqref="A24:G24">
    <cfRule type="cellIs" dxfId="844" priority="23" stopIfTrue="1" operator="lessThan">
      <formula>0.0005</formula>
    </cfRule>
    <cfRule type="cellIs" dxfId="843" priority="22" stopIfTrue="1" operator="equal">
      <formula>1</formula>
    </cfRule>
  </conditionalFormatting>
  <conditionalFormatting sqref="A26:G26">
    <cfRule type="cellIs" dxfId="842" priority="19" stopIfTrue="1" operator="equal">
      <formula>1</formula>
    </cfRule>
    <cfRule type="cellIs" dxfId="841" priority="20" stopIfTrue="1" operator="lessThan">
      <formula>0.0005</formula>
    </cfRule>
  </conditionalFormatting>
  <conditionalFormatting sqref="A28:G28">
    <cfRule type="cellIs" dxfId="840" priority="17" stopIfTrue="1" operator="lessThan">
      <formula>0.0005</formula>
    </cfRule>
    <cfRule type="cellIs" dxfId="839" priority="16" stopIfTrue="1" operator="equal">
      <formula>1</formula>
    </cfRule>
  </conditionalFormatting>
  <conditionalFormatting sqref="A30:G30">
    <cfRule type="cellIs" dxfId="838" priority="13" stopIfTrue="1" operator="equal">
      <formula>1</formula>
    </cfRule>
    <cfRule type="cellIs" dxfId="837" priority="14" stopIfTrue="1" operator="lessThan">
      <formula>0.0005</formula>
    </cfRule>
  </conditionalFormatting>
  <conditionalFormatting sqref="A32:G32">
    <cfRule type="cellIs" dxfId="836" priority="10" stopIfTrue="1" operator="equal">
      <formula>1</formula>
    </cfRule>
    <cfRule type="cellIs" dxfId="835" priority="11" stopIfTrue="1" operator="lessThan">
      <formula>0.0005</formula>
    </cfRule>
  </conditionalFormatting>
  <conditionalFormatting sqref="A34:G34">
    <cfRule type="cellIs" dxfId="834" priority="8" stopIfTrue="1" operator="lessThan">
      <formula>0.0005</formula>
    </cfRule>
    <cfRule type="cellIs" dxfId="833" priority="7" stopIfTrue="1" operator="equal">
      <formula>1</formula>
    </cfRule>
  </conditionalFormatting>
  <conditionalFormatting sqref="A35:G35">
    <cfRule type="cellIs" dxfId="832" priority="6" stopIfTrue="1" operator="equal">
      <formula>0</formula>
    </cfRule>
  </conditionalFormatting>
  <conditionalFormatting sqref="A36:G36">
    <cfRule type="cellIs" dxfId="831" priority="4" stopIfTrue="1" operator="equal">
      <formula>1</formula>
    </cfRule>
    <cfRule type="cellIs" dxfId="830" priority="5" stopIfTrue="1" operator="lessThan">
      <formula>0.0005</formula>
    </cfRule>
  </conditionalFormatting>
  <conditionalFormatting sqref="A37:G37">
    <cfRule type="cellIs" dxfId="829" priority="3" stopIfTrue="1" operator="equal">
      <formula>0</formula>
    </cfRule>
  </conditionalFormatting>
  <conditionalFormatting sqref="A38:G38">
    <cfRule type="cellIs" dxfId="828" priority="2" stopIfTrue="1" operator="lessThan">
      <formula>0.0005</formula>
    </cfRule>
    <cfRule type="cellIs" dxfId="827" priority="1" stopIfTrue="1" operator="equal">
      <formula>1</formula>
    </cfRule>
  </conditionalFormatting>
  <conditionalFormatting sqref="B7:G7">
    <cfRule type="cellIs" dxfId="826" priority="59" stopIfTrue="1" operator="equal">
      <formula>0</formula>
    </cfRule>
  </conditionalFormatting>
  <conditionalFormatting sqref="B9:G9">
    <cfRule type="cellIs" dxfId="825" priority="45" stopIfTrue="1" operator="equal">
      <formula>0</formula>
    </cfRule>
  </conditionalFormatting>
  <conditionalFormatting sqref="B11:G11">
    <cfRule type="cellIs" dxfId="824" priority="42" stopIfTrue="1" operator="equal">
      <formula>0</formula>
    </cfRule>
  </conditionalFormatting>
  <conditionalFormatting sqref="B13:G13">
    <cfRule type="cellIs" dxfId="823" priority="39" stopIfTrue="1" operator="equal">
      <formula>0</formula>
    </cfRule>
  </conditionalFormatting>
  <conditionalFormatting sqref="B15:G15">
    <cfRule type="cellIs" dxfId="822" priority="36" stopIfTrue="1" operator="equal">
      <formula>0</formula>
    </cfRule>
  </conditionalFormatting>
  <conditionalFormatting sqref="B17:G17">
    <cfRule type="cellIs" dxfId="821" priority="33" stopIfTrue="1" operator="equal">
      <formula>0</formula>
    </cfRule>
  </conditionalFormatting>
  <conditionalFormatting sqref="B19:G19">
    <cfRule type="cellIs" dxfId="820" priority="30" stopIfTrue="1" operator="equal">
      <formula>0</formula>
    </cfRule>
  </conditionalFormatting>
  <conditionalFormatting sqref="B21:G21">
    <cfRule type="cellIs" dxfId="819" priority="27" stopIfTrue="1" operator="equal">
      <formula>0</formula>
    </cfRule>
  </conditionalFormatting>
  <conditionalFormatting sqref="B23:G23">
    <cfRule type="cellIs" dxfId="818" priority="24" stopIfTrue="1" operator="equal">
      <formula>0</formula>
    </cfRule>
  </conditionalFormatting>
  <conditionalFormatting sqref="B25:G25">
    <cfRule type="cellIs" dxfId="817" priority="21" stopIfTrue="1" operator="equal">
      <formula>0</formula>
    </cfRule>
  </conditionalFormatting>
  <conditionalFormatting sqref="B27:G27">
    <cfRule type="cellIs" dxfId="816" priority="18" stopIfTrue="1" operator="equal">
      <formula>0</formula>
    </cfRule>
  </conditionalFormatting>
  <conditionalFormatting sqref="B29:G29">
    <cfRule type="cellIs" dxfId="815" priority="15" stopIfTrue="1" operator="equal">
      <formula>0</formula>
    </cfRule>
  </conditionalFormatting>
  <conditionalFormatting sqref="B31:G31">
    <cfRule type="cellIs" dxfId="814" priority="12" stopIfTrue="1" operator="equal">
      <formula>0</formula>
    </cfRule>
  </conditionalFormatting>
  <conditionalFormatting sqref="B33:G33">
    <cfRule type="cellIs" dxfId="813" priority="9" stopIfTrue="1" operator="equal">
      <formula>0</formula>
    </cfRule>
  </conditionalFormatting>
  <hyperlinks>
    <hyperlink ref="E43" r:id="rId1" xr:uid="{6BE3359F-3324-47E5-B9C5-26D91204A3D8}"/>
    <hyperlink ref="E43:G43" r:id="rId2" display="http://dx.doi.org/10.4232/1.14582 " xr:uid="{8684A6F7-2D3D-4245-9575-EC2386DC2D3D}"/>
    <hyperlink ref="A45" r:id="rId3" display="Publikation und Tabellen stehen unter der Lizenz CC BY-SA DEED 4.0." xr:uid="{4B319E7B-8F78-4DB2-B59A-A18F885CE7CB}"/>
  </hyperlinks>
  <pageMargins left="0.7" right="0.7" top="0.78740157499999996" bottom="0.78740157499999996" header="0.3" footer="0.3"/>
  <pageSetup paperSize="9" scale="93"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53</vt:i4>
      </vt:variant>
      <vt:variant>
        <vt:lpstr>Benannte Bereiche</vt:lpstr>
      </vt:variant>
      <vt:variant>
        <vt:i4>49</vt:i4>
      </vt:variant>
    </vt:vector>
  </HeadingPairs>
  <TitlesOfParts>
    <vt:vector size="102" baseType="lpstr">
      <vt:lpstr>Hilfswerte</vt:lpstr>
      <vt:lpstr>Vorblatt</vt:lpstr>
      <vt:lpstr>Inhaltsverzeichnis</vt:lpstr>
      <vt:lpstr>Tabelle1</vt:lpstr>
      <vt:lpstr>Tabelle 1.1</vt:lpstr>
      <vt:lpstr>Tabelle 2</vt:lpstr>
      <vt:lpstr>Tabelle 2.1</vt:lpstr>
      <vt:lpstr>Tabelle 2.2 </vt:lpstr>
      <vt:lpstr>Tabelle 2.3</vt:lpstr>
      <vt:lpstr>Tabelle 2.4</vt:lpstr>
      <vt:lpstr>Tabelle 2.5</vt:lpstr>
      <vt:lpstr>Tabelle 3</vt:lpstr>
      <vt:lpstr>Tabelle 4</vt:lpstr>
      <vt:lpstr>Tabelle 5</vt:lpstr>
      <vt:lpstr>Tabelle 6</vt:lpstr>
      <vt:lpstr>Tabelle 7</vt:lpstr>
      <vt:lpstr>Tabelle 8</vt:lpstr>
      <vt:lpstr>Tabelle 8.1</vt:lpstr>
      <vt:lpstr>Tabelle 8.2</vt:lpstr>
      <vt:lpstr>Tabelle 8.3</vt:lpstr>
      <vt:lpstr>Tabelle 8.4</vt:lpstr>
      <vt:lpstr>Tabelle 8.5</vt:lpstr>
      <vt:lpstr>Tabelle 9</vt:lpstr>
      <vt:lpstr>Tabelle 9.1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17.1</vt:lpstr>
      <vt:lpstr>Tabelle 18</vt:lpstr>
      <vt:lpstr>Tabelle 19</vt:lpstr>
      <vt:lpstr>Tabelle 20</vt:lpstr>
      <vt:lpstr>Tabelle 21</vt:lpstr>
      <vt:lpstr>Tabelle 22</vt:lpstr>
      <vt:lpstr>Tabelle 23</vt:lpstr>
      <vt:lpstr>Tabelle 24</vt:lpstr>
      <vt:lpstr>Tabelle 25</vt:lpstr>
      <vt:lpstr>Tabelle 26</vt:lpstr>
      <vt:lpstr>Tabelle 27</vt:lpstr>
      <vt:lpstr>Tabelle 28</vt:lpstr>
      <vt:lpstr>Tabelle 29</vt:lpstr>
      <vt:lpstr>Tabelle 30</vt:lpstr>
      <vt:lpstr>Tabelle 31</vt:lpstr>
      <vt:lpstr>Tabelle 32</vt:lpstr>
      <vt:lpstr>Tabelle 33</vt:lpstr>
      <vt:lpstr>Tabelle 34</vt:lpstr>
      <vt:lpstr>Tabelle 35</vt:lpstr>
      <vt:lpstr>Tabelle 36</vt:lpstr>
      <vt:lpstr>Abb. 10 Geschlecht (Spinnengraf</vt:lpstr>
      <vt:lpstr>'Abb. 10 Geschlecht (Spinnengraf'!Druckbereich</vt:lpstr>
      <vt:lpstr>Inhaltsverzeichnis!Druckbereich</vt:lpstr>
      <vt:lpstr>'Tabelle 1.1'!Druckbereich</vt:lpstr>
      <vt:lpstr>'Tabelle 10'!Druckbereich</vt:lpstr>
      <vt:lpstr>'Tabelle 11'!Druckbereich</vt:lpstr>
      <vt:lpstr>'Tabelle 12'!Druckbereich</vt:lpstr>
      <vt:lpstr>'Tabelle 13'!Druckbereich</vt:lpstr>
      <vt:lpstr>'Tabelle 14'!Druckbereich</vt:lpstr>
      <vt:lpstr>'Tabelle 15'!Druckbereich</vt:lpstr>
      <vt:lpstr>'Tabelle 16'!Druckbereich</vt:lpstr>
      <vt:lpstr>'Tabelle 17'!Druckbereich</vt:lpstr>
      <vt:lpstr>'Tabelle 18'!Druckbereich</vt:lpstr>
      <vt:lpstr>'Tabelle 19'!Druckbereich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  <vt:lpstr>'Tabelle 20'!Druckbereich</vt:lpstr>
      <vt:lpstr>'Tabelle 21'!Druckbereich</vt:lpstr>
      <vt:lpstr>'Tabelle 22'!Druckbereich</vt:lpstr>
      <vt:lpstr>'Tabelle 23'!Druckbereich</vt:lpstr>
      <vt:lpstr>'Tabelle 24'!Druckbereich</vt:lpstr>
      <vt:lpstr>'Tabelle 25'!Druckbereich</vt:lpstr>
      <vt:lpstr>'Tabelle 26'!Druckbereich</vt:lpstr>
      <vt:lpstr>'Tabelle 27'!Druckbereich</vt:lpstr>
      <vt:lpstr>'Tabelle 28'!Druckbereich</vt:lpstr>
      <vt:lpstr>'Tabelle 29'!Druckbereich</vt:lpstr>
      <vt:lpstr>'Tabelle 3'!Druckbereich</vt:lpstr>
      <vt:lpstr>'Tabelle 30'!Druckbereich</vt:lpstr>
      <vt:lpstr>'Tabelle 31'!Druckbereich</vt:lpstr>
      <vt:lpstr>'Tabelle 32'!Druckbereich</vt:lpstr>
      <vt:lpstr>'Tabelle 33'!Druckbereich</vt:lpstr>
      <vt:lpstr>'Tabelle 36'!Druckbereich</vt:lpstr>
      <vt:lpstr>'Tabelle 4'!Druckbereich</vt:lpstr>
      <vt:lpstr>'Tabelle 5'!Druckbereich</vt:lpstr>
      <vt:lpstr>'Tabelle 6'!Druckbereich</vt:lpstr>
      <vt:lpstr>'Tabelle 7'!Druckbereich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8.5'!Druckbereich</vt:lpstr>
      <vt:lpstr>'Tabelle 9'!Druckbereich</vt:lpstr>
      <vt:lpstr>'Tabelle 9.1'!Druckbereich</vt:lpstr>
      <vt:lpstr>Tabelle1!Druckbereich</vt:lpstr>
      <vt:lpstr>'Tabelle 9'!Drucktitel</vt:lpstr>
    </vt:vector>
  </TitlesOfParts>
  <Company>DIE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Pehl</dc:creator>
  <cp:lastModifiedBy>Horn, Heike</cp:lastModifiedBy>
  <cp:lastPrinted>2019-09-13T09:02:03Z</cp:lastPrinted>
  <dcterms:created xsi:type="dcterms:W3CDTF">1998-07-28T08:35:22Z</dcterms:created>
  <dcterms:modified xsi:type="dcterms:W3CDTF">2025-10-09T11:58:48Z</dcterms:modified>
</cp:coreProperties>
</file>